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gitunist-my.sharepoint.com/personal/islam_digitunist_se/Documents/BRF Örtagården/Dokument/"/>
    </mc:Choice>
  </mc:AlternateContent>
  <xr:revisionPtr revIDLastSave="1" documentId="13_ncr:1_{22DD4E64-B55F-4ED3-8910-0BE2B941A8A6}" xr6:coauthVersionLast="47" xr6:coauthVersionMax="47" xr10:uidLastSave="{F993DBD0-0C2C-1549-B2DE-56818202EC9F}"/>
  <bookViews>
    <workbookView xWindow="340" yWindow="500" windowWidth="26200" windowHeight="13680" activeTab="2" xr2:uid="{00000000-000D-0000-FFFF-FFFF00000000}"/>
  </bookViews>
  <sheets>
    <sheet name="Blad1" sheetId="1" r:id="rId1"/>
    <sheet name="Ny" sheetId="4" r:id="rId2"/>
    <sheet name="Blad2" sheetId="2" r:id="rId3"/>
    <sheet name="Blad3" sheetId="3" state="hidden" r:id="rId4"/>
  </sheets>
  <definedNames>
    <definedName name="_xlnm.Print_Area" localSheetId="0">Blad1!$A$1:$AD$75</definedName>
    <definedName name="_xlnm.Print_Area" localSheetId="1">Ny!$A$1:$AD$75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3" i="4" l="1"/>
  <c r="N81" i="4"/>
  <c r="O26" i="4"/>
  <c r="N67" i="4"/>
  <c r="J77" i="4"/>
  <c r="B75" i="4"/>
  <c r="U73" i="4"/>
  <c r="M73" i="4"/>
  <c r="E73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I72" i="4"/>
  <c r="E72" i="4"/>
  <c r="D72" i="4"/>
  <c r="O71" i="4"/>
  <c r="N71" i="4"/>
  <c r="M71" i="4"/>
  <c r="L71" i="4"/>
  <c r="K71" i="4"/>
  <c r="J71" i="4"/>
  <c r="I71" i="4"/>
  <c r="H71" i="4"/>
  <c r="G71" i="4"/>
  <c r="C71" i="4"/>
  <c r="M67" i="4"/>
  <c r="K67" i="4"/>
  <c r="C67" i="4"/>
  <c r="B67" i="4"/>
  <c r="AD66" i="4"/>
  <c r="AD62" i="4"/>
  <c r="M58" i="4"/>
  <c r="N58" i="4" s="1"/>
  <c r="O58" i="4" s="1"/>
  <c r="P58" i="4" s="1"/>
  <c r="Q58" i="4" s="1"/>
  <c r="R58" i="4" s="1"/>
  <c r="S58" i="4" s="1"/>
  <c r="T58" i="4" s="1"/>
  <c r="U58" i="4" s="1"/>
  <c r="V58" i="4" s="1"/>
  <c r="W58" i="4" s="1"/>
  <c r="X58" i="4" s="1"/>
  <c r="L58" i="4"/>
  <c r="I58" i="4"/>
  <c r="B58" i="4"/>
  <c r="C58" i="4" s="1"/>
  <c r="D58" i="4" s="1"/>
  <c r="E58" i="4" s="1"/>
  <c r="F58" i="4" s="1"/>
  <c r="G58" i="4" s="1"/>
  <c r="H57" i="4"/>
  <c r="G57" i="4"/>
  <c r="F57" i="4"/>
  <c r="E57" i="4"/>
  <c r="D57" i="4"/>
  <c r="AD55" i="4"/>
  <c r="AD53" i="4"/>
  <c r="C50" i="4"/>
  <c r="D50" i="4" s="1"/>
  <c r="E50" i="4" s="1"/>
  <c r="F50" i="4" s="1"/>
  <c r="G50" i="4" s="1"/>
  <c r="H50" i="4" s="1"/>
  <c r="I50" i="4" s="1"/>
  <c r="B50" i="4"/>
  <c r="X49" i="4"/>
  <c r="W49" i="4"/>
  <c r="V49" i="4"/>
  <c r="V73" i="4" s="1"/>
  <c r="U49" i="4"/>
  <c r="T49" i="4"/>
  <c r="S49" i="4"/>
  <c r="R49" i="4"/>
  <c r="R73" i="4" s="1"/>
  <c r="Q49" i="4"/>
  <c r="P49" i="4"/>
  <c r="O49" i="4"/>
  <c r="N49" i="4"/>
  <c r="N73" i="4" s="1"/>
  <c r="M49" i="4"/>
  <c r="L49" i="4"/>
  <c r="K49" i="4"/>
  <c r="K50" i="4" s="1"/>
  <c r="L50" i="4" s="1"/>
  <c r="M50" i="4" s="1"/>
  <c r="N50" i="4" s="1"/>
  <c r="O50" i="4" s="1"/>
  <c r="P50" i="4" s="1"/>
  <c r="Q50" i="4" s="1"/>
  <c r="R50" i="4" s="1"/>
  <c r="S50" i="4" s="1"/>
  <c r="T50" i="4" s="1"/>
  <c r="U50" i="4" s="1"/>
  <c r="V50" i="4" s="1"/>
  <c r="W50" i="4" s="1"/>
  <c r="X50" i="4" s="1"/>
  <c r="J49" i="4"/>
  <c r="I49" i="4"/>
  <c r="H49" i="4"/>
  <c r="G49" i="4"/>
  <c r="F49" i="4"/>
  <c r="E49" i="4"/>
  <c r="AD49" i="4" s="1"/>
  <c r="D49" i="4"/>
  <c r="AD47" i="4"/>
  <c r="K45" i="4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B45" i="4"/>
  <c r="J44" i="4"/>
  <c r="J73" i="4" s="1"/>
  <c r="I44" i="4"/>
  <c r="H44" i="4"/>
  <c r="G44" i="4"/>
  <c r="F44" i="4"/>
  <c r="E44" i="4"/>
  <c r="D44" i="4"/>
  <c r="C44" i="4"/>
  <c r="C45" i="4" s="1"/>
  <c r="AD42" i="4"/>
  <c r="AD41" i="4"/>
  <c r="AD40" i="4"/>
  <c r="K38" i="4"/>
  <c r="L38" i="4" s="1"/>
  <c r="M38" i="4" s="1"/>
  <c r="N38" i="4" s="1"/>
  <c r="O38" i="4" s="1"/>
  <c r="P38" i="4" s="1"/>
  <c r="Q38" i="4" s="1"/>
  <c r="R38" i="4" s="1"/>
  <c r="S38" i="4" s="1"/>
  <c r="T38" i="4" s="1"/>
  <c r="U38" i="4" s="1"/>
  <c r="V38" i="4" s="1"/>
  <c r="W38" i="4" s="1"/>
  <c r="X38" i="4" s="1"/>
  <c r="C38" i="4"/>
  <c r="D38" i="4" s="1"/>
  <c r="E38" i="4" s="1"/>
  <c r="F38" i="4" s="1"/>
  <c r="G38" i="4" s="1"/>
  <c r="H38" i="4" s="1"/>
  <c r="I38" i="4" s="1"/>
  <c r="B38" i="4"/>
  <c r="AD37" i="4"/>
  <c r="AD34" i="4"/>
  <c r="B32" i="4"/>
  <c r="X31" i="4"/>
  <c r="X73" i="4" s="1"/>
  <c r="W31" i="4"/>
  <c r="W73" i="4" s="1"/>
  <c r="V31" i="4"/>
  <c r="U31" i="4"/>
  <c r="T31" i="4"/>
  <c r="T73" i="4" s="1"/>
  <c r="S31" i="4"/>
  <c r="S73" i="4" s="1"/>
  <c r="R31" i="4"/>
  <c r="Q31" i="4"/>
  <c r="Q73" i="4" s="1"/>
  <c r="P31" i="4"/>
  <c r="P73" i="4" s="1"/>
  <c r="O31" i="4"/>
  <c r="N31" i="4"/>
  <c r="M31" i="4"/>
  <c r="L31" i="4"/>
  <c r="L73" i="4" s="1"/>
  <c r="K31" i="4"/>
  <c r="J31" i="4"/>
  <c r="I31" i="4"/>
  <c r="I73" i="4" s="1"/>
  <c r="H31" i="4"/>
  <c r="H73" i="4" s="1"/>
  <c r="G31" i="4"/>
  <c r="F31" i="4"/>
  <c r="E31" i="4"/>
  <c r="D31" i="4"/>
  <c r="D73" i="4" s="1"/>
  <c r="C31" i="4"/>
  <c r="AD31" i="4" s="1"/>
  <c r="AD29" i="4"/>
  <c r="AD28" i="4"/>
  <c r="M26" i="4"/>
  <c r="L26" i="4"/>
  <c r="F26" i="4"/>
  <c r="G26" i="4" s="1"/>
  <c r="H26" i="4" s="1"/>
  <c r="D26" i="4"/>
  <c r="B26" i="4"/>
  <c r="C26" i="4" s="1"/>
  <c r="AD25" i="4"/>
  <c r="AD23" i="4"/>
  <c r="AD22" i="4"/>
  <c r="O20" i="4"/>
  <c r="P20" i="4" s="1"/>
  <c r="Q20" i="4" s="1"/>
  <c r="R20" i="4" s="1"/>
  <c r="S20" i="4" s="1"/>
  <c r="T20" i="4" s="1"/>
  <c r="U20" i="4" s="1"/>
  <c r="V20" i="4" s="1"/>
  <c r="W20" i="4" s="1"/>
  <c r="X20" i="4" s="1"/>
  <c r="I20" i="4"/>
  <c r="B20" i="4"/>
  <c r="AD19" i="4"/>
  <c r="AD17" i="4"/>
  <c r="M14" i="4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X14" i="4" s="1"/>
  <c r="L14" i="4"/>
  <c r="K14" i="4"/>
  <c r="B14" i="4"/>
  <c r="H12" i="4"/>
  <c r="G12" i="4"/>
  <c r="F12" i="4"/>
  <c r="E12" i="4"/>
  <c r="D12" i="4"/>
  <c r="C12" i="4"/>
  <c r="C14" i="4" s="1"/>
  <c r="G11" i="4"/>
  <c r="F11" i="4"/>
  <c r="E11" i="4"/>
  <c r="D11" i="4"/>
  <c r="C11" i="4"/>
  <c r="J5" i="4"/>
  <c r="J72" i="4" s="1"/>
  <c r="I5" i="4"/>
  <c r="H5" i="4"/>
  <c r="H72" i="4" s="1"/>
  <c r="G5" i="4"/>
  <c r="G72" i="4" s="1"/>
  <c r="F5" i="4"/>
  <c r="F72" i="4" s="1"/>
  <c r="E5" i="4"/>
  <c r="D5" i="4"/>
  <c r="C5" i="4"/>
  <c r="C72" i="4" s="1"/>
  <c r="AD72" i="4" s="1"/>
  <c r="N71" i="1"/>
  <c r="J77" i="1"/>
  <c r="K71" i="1"/>
  <c r="P26" i="4" l="1"/>
  <c r="Q26" i="4" s="1"/>
  <c r="R26" i="4" s="1"/>
  <c r="S26" i="4" s="1"/>
  <c r="T26" i="4" s="1"/>
  <c r="U26" i="4" s="1"/>
  <c r="V26" i="4" s="1"/>
  <c r="W26" i="4" s="1"/>
  <c r="X26" i="4" s="1"/>
  <c r="O67" i="4"/>
  <c r="P67" i="4" s="1"/>
  <c r="Q67" i="4" s="1"/>
  <c r="R67" i="4" s="1"/>
  <c r="S67" i="4" s="1"/>
  <c r="T67" i="4" s="1"/>
  <c r="U67" i="4" s="1"/>
  <c r="V67" i="4" s="1"/>
  <c r="W67" i="4" s="1"/>
  <c r="X67" i="4" s="1"/>
  <c r="D45" i="4"/>
  <c r="E45" i="4" s="1"/>
  <c r="F45" i="4" s="1"/>
  <c r="G45" i="4" s="1"/>
  <c r="H45" i="4" s="1"/>
  <c r="I45" i="4" s="1"/>
  <c r="D14" i="4"/>
  <c r="E14" i="4" s="1"/>
  <c r="F14" i="4" s="1"/>
  <c r="G14" i="4" s="1"/>
  <c r="H14" i="4" s="1"/>
  <c r="I14" i="4" s="1"/>
  <c r="AD14" i="4"/>
  <c r="AD26" i="4"/>
  <c r="G73" i="4"/>
  <c r="K73" i="4"/>
  <c r="K32" i="4"/>
  <c r="AD44" i="4"/>
  <c r="AD58" i="4"/>
  <c r="C20" i="4"/>
  <c r="D20" i="4" s="1"/>
  <c r="E20" i="4" s="1"/>
  <c r="F20" i="4" s="1"/>
  <c r="G20" i="4" s="1"/>
  <c r="AD5" i="4"/>
  <c r="AD12" i="4"/>
  <c r="C73" i="4"/>
  <c r="AD73" i="4" s="1"/>
  <c r="C32" i="4"/>
  <c r="AD38" i="4"/>
  <c r="D67" i="4"/>
  <c r="E67" i="4" s="1"/>
  <c r="F67" i="4" s="1"/>
  <c r="G67" i="4" s="1"/>
  <c r="H67" i="4" s="1"/>
  <c r="I67" i="4" s="1"/>
  <c r="O75" i="4"/>
  <c r="P71" i="4" s="1"/>
  <c r="P75" i="4" s="1"/>
  <c r="Q71" i="4" s="1"/>
  <c r="Q75" i="4" s="1"/>
  <c r="R71" i="4" s="1"/>
  <c r="R75" i="4" s="1"/>
  <c r="S71" i="4" s="1"/>
  <c r="S75" i="4" s="1"/>
  <c r="T71" i="4" s="1"/>
  <c r="T75" i="4" s="1"/>
  <c r="U71" i="4" s="1"/>
  <c r="U75" i="4" s="1"/>
  <c r="V71" i="4" s="1"/>
  <c r="V75" i="4" s="1"/>
  <c r="W71" i="4" s="1"/>
  <c r="W75" i="4" s="1"/>
  <c r="X71" i="4" s="1"/>
  <c r="X75" i="4" s="1"/>
  <c r="AD11" i="4"/>
  <c r="F73" i="4"/>
  <c r="AD50" i="4"/>
  <c r="AD57" i="4"/>
  <c r="I71" i="1"/>
  <c r="C75" i="4" l="1"/>
  <c r="K77" i="4"/>
  <c r="L32" i="4"/>
  <c r="AD67" i="4"/>
  <c r="D32" i="4"/>
  <c r="E32" i="4" s="1"/>
  <c r="F32" i="4" s="1"/>
  <c r="G32" i="4" s="1"/>
  <c r="H32" i="4" s="1"/>
  <c r="I32" i="4" s="1"/>
  <c r="AD20" i="4"/>
  <c r="AD45" i="4"/>
  <c r="I44" i="1"/>
  <c r="J44" i="1"/>
  <c r="M32" i="4" l="1"/>
  <c r="O32" i="4" s="1"/>
  <c r="P32" i="4" s="1"/>
  <c r="Q32" i="4" s="1"/>
  <c r="R32" i="4" s="1"/>
  <c r="S32" i="4" s="1"/>
  <c r="T32" i="4" s="1"/>
  <c r="U32" i="4" s="1"/>
  <c r="V32" i="4" s="1"/>
  <c r="W32" i="4" s="1"/>
  <c r="X32" i="4" s="1"/>
  <c r="L77" i="4"/>
  <c r="AD32" i="4"/>
  <c r="D71" i="4"/>
  <c r="C12" i="1"/>
  <c r="D12" i="1"/>
  <c r="E12" i="1"/>
  <c r="F12" i="1"/>
  <c r="G12" i="1"/>
  <c r="H12" i="1"/>
  <c r="P72" i="1"/>
  <c r="Q72" i="1"/>
  <c r="T72" i="1"/>
  <c r="U72" i="1"/>
  <c r="X72" i="1"/>
  <c r="X49" i="1"/>
  <c r="W49" i="1"/>
  <c r="V49" i="1"/>
  <c r="U49" i="1"/>
  <c r="T49" i="1"/>
  <c r="S49" i="1"/>
  <c r="R49" i="1"/>
  <c r="Q49" i="1"/>
  <c r="P49" i="1"/>
  <c r="O49" i="1"/>
  <c r="O31" i="1"/>
  <c r="O73" i="1" s="1"/>
  <c r="P31" i="1"/>
  <c r="Q31" i="1"/>
  <c r="R31" i="1"/>
  <c r="S31" i="1"/>
  <c r="S73" i="1" s="1"/>
  <c r="T31" i="1"/>
  <c r="U31" i="1"/>
  <c r="V31" i="1"/>
  <c r="W31" i="1"/>
  <c r="W73" i="1" s="1"/>
  <c r="X31" i="1"/>
  <c r="I5" i="1"/>
  <c r="I72" i="1" s="1"/>
  <c r="J5" i="1"/>
  <c r="O72" i="1"/>
  <c r="R72" i="1"/>
  <c r="S72" i="1"/>
  <c r="V72" i="1"/>
  <c r="W72" i="1"/>
  <c r="D75" i="4" l="1"/>
  <c r="V73" i="1"/>
  <c r="U73" i="1"/>
  <c r="Q73" i="1"/>
  <c r="R73" i="1"/>
  <c r="X73" i="1"/>
  <c r="T73" i="1"/>
  <c r="P73" i="1"/>
  <c r="AD17" i="1"/>
  <c r="AD19" i="1"/>
  <c r="AD22" i="1"/>
  <c r="AD23" i="1"/>
  <c r="AD25" i="1"/>
  <c r="AD28" i="1"/>
  <c r="AD29" i="1"/>
  <c r="AD34" i="1"/>
  <c r="AD37" i="1"/>
  <c r="AD40" i="1"/>
  <c r="AD41" i="1"/>
  <c r="AD42" i="1"/>
  <c r="AD47" i="1"/>
  <c r="AD53" i="1"/>
  <c r="AD55" i="1"/>
  <c r="AD62" i="1"/>
  <c r="AD66" i="1"/>
  <c r="H57" i="1"/>
  <c r="G57" i="1"/>
  <c r="F57" i="1"/>
  <c r="E57" i="1"/>
  <c r="D57" i="1"/>
  <c r="B4" i="2"/>
  <c r="H44" i="1"/>
  <c r="G44" i="1"/>
  <c r="F44" i="1"/>
  <c r="E44" i="1"/>
  <c r="D44" i="1"/>
  <c r="C44" i="1"/>
  <c r="C5" i="1"/>
  <c r="D5" i="1"/>
  <c r="D72" i="1" s="1"/>
  <c r="E5" i="1"/>
  <c r="E72" i="1" s="1"/>
  <c r="F5" i="1"/>
  <c r="F72" i="1" s="1"/>
  <c r="G5" i="1"/>
  <c r="G72" i="1" s="1"/>
  <c r="H5" i="1"/>
  <c r="H72" i="1" s="1"/>
  <c r="C11" i="1"/>
  <c r="D11" i="1"/>
  <c r="E11" i="1"/>
  <c r="F11" i="1"/>
  <c r="G11" i="1"/>
  <c r="B75" i="1"/>
  <c r="C71" i="1" s="1"/>
  <c r="B14" i="1"/>
  <c r="B20" i="1"/>
  <c r="C20" i="1" s="1"/>
  <c r="B26" i="1"/>
  <c r="C26" i="1" s="1"/>
  <c r="D26" i="1" s="1"/>
  <c r="F26" i="1"/>
  <c r="G26" i="1" s="1"/>
  <c r="H26" i="1" s="1"/>
  <c r="L26" i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B32" i="1"/>
  <c r="B38" i="1"/>
  <c r="C38" i="1" s="1"/>
  <c r="D38" i="1" s="1"/>
  <c r="E38" i="1" s="1"/>
  <c r="F38" i="1" s="1"/>
  <c r="G38" i="1" s="1"/>
  <c r="H38" i="1" s="1"/>
  <c r="I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B45" i="1"/>
  <c r="B50" i="1"/>
  <c r="C50" i="1" s="1"/>
  <c r="B67" i="1"/>
  <c r="B58" i="1"/>
  <c r="C58" i="1" s="1"/>
  <c r="D58" i="1" s="1"/>
  <c r="C67" i="1"/>
  <c r="D67" i="1" s="1"/>
  <c r="N49" i="1"/>
  <c r="M49" i="1"/>
  <c r="L49" i="1"/>
  <c r="K49" i="1"/>
  <c r="J49" i="1"/>
  <c r="I49" i="1"/>
  <c r="H49" i="1"/>
  <c r="G49" i="1"/>
  <c r="F49" i="1"/>
  <c r="E49" i="1"/>
  <c r="D49" i="1"/>
  <c r="N31" i="1"/>
  <c r="M31" i="1"/>
  <c r="L31" i="1"/>
  <c r="K31" i="1"/>
  <c r="J31" i="1"/>
  <c r="I31" i="1"/>
  <c r="N72" i="1"/>
  <c r="M72" i="1"/>
  <c r="L72" i="1"/>
  <c r="J72" i="1"/>
  <c r="K72" i="1"/>
  <c r="H31" i="1"/>
  <c r="G31" i="1"/>
  <c r="F31" i="1"/>
  <c r="E31" i="1"/>
  <c r="D31" i="1"/>
  <c r="C31" i="1"/>
  <c r="I20" i="1"/>
  <c r="I58" i="1"/>
  <c r="L58" i="1" s="1"/>
  <c r="M58" i="1" s="1"/>
  <c r="N58" i="1" s="1"/>
  <c r="O58" i="1" s="1"/>
  <c r="P58" i="1" s="1"/>
  <c r="Q58" i="1" s="1"/>
  <c r="R58" i="1" s="1"/>
  <c r="S58" i="1" s="1"/>
  <c r="T58" i="1" s="1"/>
  <c r="U58" i="1" s="1"/>
  <c r="V58" i="1" s="1"/>
  <c r="W58" i="1" s="1"/>
  <c r="X58" i="1" s="1"/>
  <c r="C72" i="1"/>
  <c r="H71" i="1"/>
  <c r="J71" i="1"/>
  <c r="E71" i="4" l="1"/>
  <c r="E58" i="1"/>
  <c r="F58" i="1" s="1"/>
  <c r="G58" i="1" s="1"/>
  <c r="I73" i="1"/>
  <c r="C14" i="1"/>
  <c r="D14" i="1" s="1"/>
  <c r="C73" i="1"/>
  <c r="C75" i="1" s="1"/>
  <c r="D71" i="1" s="1"/>
  <c r="L73" i="1"/>
  <c r="F73" i="1"/>
  <c r="D73" i="1"/>
  <c r="M73" i="1"/>
  <c r="N20" i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C32" i="1"/>
  <c r="D32" i="1" s="1"/>
  <c r="E32" i="1" s="1"/>
  <c r="F32" i="1" s="1"/>
  <c r="G32" i="1" s="1"/>
  <c r="H32" i="1" s="1"/>
  <c r="I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E14" i="1"/>
  <c r="F14" i="1" s="1"/>
  <c r="G14" i="1" s="1"/>
  <c r="H14" i="1" s="1"/>
  <c r="D50" i="1"/>
  <c r="E50" i="1" s="1"/>
  <c r="F50" i="1" s="1"/>
  <c r="G50" i="1" s="1"/>
  <c r="H50" i="1" s="1"/>
  <c r="I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E73" i="1"/>
  <c r="H73" i="1"/>
  <c r="J73" i="1"/>
  <c r="N73" i="1"/>
  <c r="G73" i="1"/>
  <c r="K73" i="1"/>
  <c r="C45" i="1"/>
  <c r="D45" i="1" s="1"/>
  <c r="E45" i="1" s="1"/>
  <c r="F45" i="1" s="1"/>
  <c r="G45" i="1" s="1"/>
  <c r="H45" i="1" s="1"/>
  <c r="I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AD11" i="1"/>
  <c r="E67" i="1"/>
  <c r="F67" i="1" s="1"/>
  <c r="G67" i="1" s="1"/>
  <c r="H67" i="1" s="1"/>
  <c r="I67" i="1" s="1"/>
  <c r="K67" i="1" s="1"/>
  <c r="M67" i="1" s="1"/>
  <c r="N67" i="1" s="1"/>
  <c r="O67" i="1" s="1"/>
  <c r="P67" i="1" s="1"/>
  <c r="Q67" i="1" s="1"/>
  <c r="R67" i="1" s="1"/>
  <c r="S67" i="1" s="1"/>
  <c r="T67" i="1" s="1"/>
  <c r="U67" i="1" s="1"/>
  <c r="V67" i="1" s="1"/>
  <c r="W67" i="1" s="1"/>
  <c r="X67" i="1" s="1"/>
  <c r="D20" i="1"/>
  <c r="E20" i="1" s="1"/>
  <c r="F20" i="1" s="1"/>
  <c r="G20" i="1" s="1"/>
  <c r="I14" i="1"/>
  <c r="K14" i="1" s="1"/>
  <c r="L71" i="1"/>
  <c r="M71" i="1" s="1"/>
  <c r="AD38" i="1"/>
  <c r="AD72" i="1"/>
  <c r="AD49" i="1"/>
  <c r="AD26" i="1"/>
  <c r="AD5" i="1"/>
  <c r="AD57" i="1"/>
  <c r="AD31" i="1"/>
  <c r="AD44" i="1"/>
  <c r="AD12" i="1"/>
  <c r="E75" i="4" l="1"/>
  <c r="AD58" i="1"/>
  <c r="D75" i="1"/>
  <c r="E71" i="1" s="1"/>
  <c r="E75" i="1" s="1"/>
  <c r="F71" i="1" s="1"/>
  <c r="G71" i="1" s="1"/>
  <c r="AD32" i="1"/>
  <c r="AD73" i="1"/>
  <c r="L14" i="1"/>
  <c r="K77" i="1"/>
  <c r="AD45" i="1"/>
  <c r="AD20" i="1"/>
  <c r="AD50" i="1"/>
  <c r="AD67" i="1"/>
  <c r="F71" i="4" l="1"/>
  <c r="AD71" i="4" s="1"/>
  <c r="AD75" i="4"/>
  <c r="O71" i="1"/>
  <c r="O75" i="1" s="1"/>
  <c r="P71" i="1" s="1"/>
  <c r="P75" i="1" s="1"/>
  <c r="Q71" i="1" s="1"/>
  <c r="Q75" i="1" s="1"/>
  <c r="R71" i="1" s="1"/>
  <c r="R75" i="1" s="1"/>
  <c r="S71" i="1" s="1"/>
  <c r="S75" i="1" s="1"/>
  <c r="T71" i="1" s="1"/>
  <c r="T75" i="1" s="1"/>
  <c r="U71" i="1" s="1"/>
  <c r="U75" i="1" s="1"/>
  <c r="V71" i="1" s="1"/>
  <c r="V75" i="1" s="1"/>
  <c r="W71" i="1" s="1"/>
  <c r="W75" i="1" s="1"/>
  <c r="X71" i="1" s="1"/>
  <c r="X75" i="1" s="1"/>
  <c r="AD75" i="1"/>
  <c r="M14" i="1"/>
  <c r="L77" i="1"/>
  <c r="AD71" i="1"/>
  <c r="N14" i="1" l="1"/>
  <c r="AD14" i="1" s="1"/>
  <c r="O14" i="1" l="1"/>
  <c r="P14" i="1" s="1"/>
  <c r="Q14" i="1" s="1"/>
  <c r="R14" i="1" s="1"/>
  <c r="S14" i="1" s="1"/>
  <c r="T14" i="1" s="1"/>
  <c r="U14" i="1" s="1"/>
  <c r="V14" i="1" s="1"/>
  <c r="W14" i="1" s="1"/>
  <c r="X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lbo</author>
  </authors>
  <commentList>
    <comment ref="C1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Formeln:
=5*50/13  +  6*50/14  +  6*50/15  +  3*50/16  +  6*50/17  +  6*50/18  +  6*50/19  +  50/20*(4) 
Beräknad livslängd pannor 20 år
Beräknad kostnad 50 kkr
Exempel:
Del 1 i formeln (5*50/13) avser nya pannor som byts ut år 2022. Då ingen reserv finns ingående måste vi öka takten för att täcka kostnaden som kommer om 13 år. 5 pannor á 50 kkr ska byta om 13 år = 5*50/13
osv.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lbo</author>
  </authors>
  <commentList>
    <comment ref="C12" authorId="0" shapeId="0" xr:uid="{AEB3A2BA-C3E0-4149-979D-E04789F73E94}">
      <text>
        <r>
          <rPr>
            <b/>
            <sz val="8"/>
            <color indexed="81"/>
            <rFont val="Tahoma"/>
            <family val="2"/>
          </rPr>
          <t>Formeln:
=5*50/13  +  6*50/14  +  6*50/15  +  3*50/16  +  6*50/17  +  6*50/18  +  6*50/19  +  50/20*(4) 
Beräknad livslängd pannor 20 år
Beräknad kostnad 50 kkr
Exempel:
Del 1 i formeln (5*50/13) avser nya pannor som byts ut år 2022. Då ingen reserv finns ingående måste vi öka takten för att täcka kostnaden som kommer om 13 år. 5 pannor á 50 kkr ska byta om 13 år = 5*50/13
osv.</t>
        </r>
      </text>
    </comment>
  </commentList>
</comments>
</file>

<file path=xl/sharedStrings.xml><?xml version="1.0" encoding="utf-8"?>
<sst xmlns="http://schemas.openxmlformats.org/spreadsheetml/2006/main" count="124" uniqueCount="63">
  <si>
    <t>Underhållskostnader BRF Örtagården (tkr)</t>
  </si>
  <si>
    <t>Underhållsobjekt</t>
  </si>
  <si>
    <t>Snickeriarbeten</t>
  </si>
  <si>
    <t>Värmepannor</t>
  </si>
  <si>
    <t>Avlopp VVS</t>
  </si>
  <si>
    <t>Markarbeten</t>
  </si>
  <si>
    <t>Lekplatser</t>
  </si>
  <si>
    <t>Ventilation</t>
  </si>
  <si>
    <t>Målningsarbeten</t>
  </si>
  <si>
    <t>Takarbeten</t>
  </si>
  <si>
    <t>Elarbeten</t>
  </si>
  <si>
    <t>Garageportar</t>
  </si>
  <si>
    <t>TV-anläggning</t>
  </si>
  <si>
    <t>Underhåll av avloppsstammar under husen</t>
  </si>
  <si>
    <t>Årligt underhåll</t>
  </si>
  <si>
    <t>Underhåll av gemensamma planteringar (utbyte jord, barkmull etc.)</t>
  </si>
  <si>
    <t>Påfyllning av grus längs fasader pga sjunkande mark</t>
  </si>
  <si>
    <t>Underhåll av leksaker</t>
  </si>
  <si>
    <t>Rengöring av ventilationskanaler (var 10:e år)</t>
  </si>
  <si>
    <t>Underhåll av gemensamma dörrar till soprum och förråd</t>
  </si>
  <si>
    <t>Målning av gemensamma soprum och förråd (var 10:e år)</t>
  </si>
  <si>
    <t>Inget just nu</t>
  </si>
  <si>
    <t>Målning av husfasader (var 10:e år)</t>
  </si>
  <si>
    <t>Målning av garage (var 10:e år)</t>
  </si>
  <si>
    <t>Byte av nya pannor</t>
  </si>
  <si>
    <t>Reserv för underhåll av VVS</t>
  </si>
  <si>
    <t>Reserv för underhåll av markarbeten</t>
  </si>
  <si>
    <t xml:space="preserve">Ackumulerad reserv markarbeten årets slut </t>
  </si>
  <si>
    <t>Ackumulerad reserv VVS årets slut</t>
  </si>
  <si>
    <t>Reserv för underhåll lekplatser</t>
  </si>
  <si>
    <t>Ackumulerad reserv lekplatser årets slut</t>
  </si>
  <si>
    <t>Ackumulera reserv pannor årets slut</t>
  </si>
  <si>
    <t>Reserv för underhåll ventilation</t>
  </si>
  <si>
    <t>Ackumulerad reserv ventilation årets slut</t>
  </si>
  <si>
    <t>Reserv för underhåll målning</t>
  </si>
  <si>
    <t>Ackumulerad reserv målning årets slut</t>
  </si>
  <si>
    <t>Reserv för underhåll snickeri</t>
  </si>
  <si>
    <t>Ackumulerad reserv snickeri årets slut</t>
  </si>
  <si>
    <t>Reserv för underhåll tak</t>
  </si>
  <si>
    <t>Ackumulerad reserv tak årets slut</t>
  </si>
  <si>
    <t>Reserv för underhåll garageportar</t>
  </si>
  <si>
    <t>Ackumulerad reserv garageportar året slut</t>
  </si>
  <si>
    <t>Byte av garageportar</t>
  </si>
  <si>
    <t>Nya filter till befintliga pannor (direkt i RR?)</t>
  </si>
  <si>
    <t>Ackumulerad reserv UB</t>
  </si>
  <si>
    <t>Ackumulerad reserv IB</t>
  </si>
  <si>
    <t>Reservering nya pannor:</t>
  </si>
  <si>
    <t>År 2009:</t>
  </si>
  <si>
    <t>Reserv för byte av nya pannor (livslängd 20 år, byts ut fr.o.m. 2022)</t>
  </si>
  <si>
    <t>Årets kostnad (budgeterad underhållskostnad)</t>
  </si>
  <si>
    <t>Årets behov av reservering</t>
  </si>
  <si>
    <t>Summa</t>
  </si>
  <si>
    <t>Byte av papp takpannor och hängrännor</t>
  </si>
  <si>
    <t>Reserv för byte av pannor</t>
  </si>
  <si>
    <t>Utbyte av värmepannor</t>
  </si>
  <si>
    <t>Byte av trasigt tak/takpannor/plåt (var 3:e år)</t>
  </si>
  <si>
    <t>Beräknad livslängd 40 år för tak. Hängrännor byts samtidigt som tak eller vi behov, Brf lånar till nytt tak 2025</t>
  </si>
  <si>
    <t>Sotning av köksfläktkanaler (behövs ej enligt regler men låter posten stå kvar)</t>
  </si>
  <si>
    <t>Räknat med att kontinuerligt byta pannor, 4 st/år. Snitthållbarheten 16,5 år. Sänk reserv till 100</t>
  </si>
  <si>
    <t>Ny sand till sandlådor (var 3:e år)</t>
  </si>
  <si>
    <t xml:space="preserve">Inget just nu </t>
  </si>
  <si>
    <t>Har lagt in kostnad på 300 kkr och byte 2025 Nya portar har jag räknat med livslängd på 20 år</t>
  </si>
  <si>
    <t>2018 till2021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</si>
</sst>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3" xfId="0" applyFont="1" applyBorder="1"/>
    <xf numFmtId="1" fontId="1" fillId="0" borderId="3" xfId="0" applyNumberFormat="1" applyFont="1" applyBorder="1"/>
    <xf numFmtId="0" fontId="1" fillId="0" borderId="2" xfId="0" applyFont="1" applyBorder="1"/>
    <xf numFmtId="1" fontId="1" fillId="0" borderId="2" xfId="0" applyNumberFormat="1" applyFont="1" applyBorder="1"/>
    <xf numFmtId="0" fontId="1" fillId="0" borderId="4" xfId="0" applyFont="1" applyBorder="1"/>
    <xf numFmtId="1" fontId="1" fillId="0" borderId="4" xfId="0" applyNumberFormat="1" applyFont="1" applyBorder="1"/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" fontId="1" fillId="0" borderId="0" xfId="0" applyNumberFormat="1" applyFont="1"/>
    <xf numFmtId="3" fontId="4" fillId="0" borderId="5" xfId="0" applyNumberFormat="1" applyFont="1" applyBorder="1"/>
    <xf numFmtId="3" fontId="1" fillId="0" borderId="5" xfId="0" applyNumberFormat="1" applyFont="1" applyBorder="1"/>
    <xf numFmtId="0" fontId="1" fillId="0" borderId="6" xfId="0" applyFont="1" applyBorder="1"/>
    <xf numFmtId="3" fontId="1" fillId="0" borderId="0" xfId="0" applyNumberFormat="1" applyFont="1"/>
    <xf numFmtId="0" fontId="2" fillId="0" borderId="7" xfId="0" applyFont="1" applyBorder="1"/>
    <xf numFmtId="3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14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3" fillId="0" borderId="16" xfId="0" applyFont="1" applyBorder="1"/>
    <xf numFmtId="0" fontId="3" fillId="0" borderId="12" xfId="0" applyFont="1" applyBorder="1"/>
    <xf numFmtId="0" fontId="1" fillId="0" borderId="17" xfId="0" applyFont="1" applyBorder="1"/>
    <xf numFmtId="0" fontId="1" fillId="0" borderId="12" xfId="0" applyFont="1" applyBorder="1"/>
    <xf numFmtId="0" fontId="1" fillId="0" borderId="18" xfId="0" applyFont="1" applyBorder="1"/>
    <xf numFmtId="0" fontId="1" fillId="0" borderId="19" xfId="0" applyFont="1" applyBorder="1"/>
    <xf numFmtId="46" fontId="0" fillId="0" borderId="0" xfId="0" applyNumberFormat="1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5" xfId="0" applyFont="1" applyBorder="1"/>
    <xf numFmtId="1" fontId="1" fillId="0" borderId="5" xfId="0" applyNumberFormat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14" xfId="0" applyFont="1" applyBorder="1"/>
    <xf numFmtId="0" fontId="4" fillId="0" borderId="20" xfId="0" applyFont="1" applyBorder="1" applyAlignment="1">
      <alignment horizontal="right"/>
    </xf>
    <xf numFmtId="0" fontId="4" fillId="0" borderId="21" xfId="0" applyFont="1" applyBorder="1"/>
    <xf numFmtId="0" fontId="4" fillId="0" borderId="20" xfId="0" applyFont="1" applyBorder="1"/>
    <xf numFmtId="0" fontId="4" fillId="0" borderId="22" xfId="0" applyFont="1" applyBorder="1"/>
    <xf numFmtId="1" fontId="4" fillId="0" borderId="21" xfId="0" applyNumberFormat="1" applyFont="1" applyBorder="1"/>
    <xf numFmtId="0" fontId="4" fillId="0" borderId="23" xfId="0" applyFont="1" applyBorder="1"/>
    <xf numFmtId="0" fontId="4" fillId="0" borderId="13" xfId="0" applyFont="1" applyBorder="1"/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" fontId="4" fillId="0" borderId="13" xfId="0" applyNumberFormat="1" applyFont="1" applyBorder="1"/>
    <xf numFmtId="0" fontId="4" fillId="0" borderId="24" xfId="0" applyFont="1" applyBorder="1"/>
    <xf numFmtId="3" fontId="4" fillId="0" borderId="22" xfId="0" applyNumberFormat="1" applyFont="1" applyBorder="1"/>
    <xf numFmtId="1" fontId="4" fillId="0" borderId="0" xfId="0" applyNumberFormat="1" applyFont="1"/>
    <xf numFmtId="0" fontId="1" fillId="3" borderId="25" xfId="0" applyFont="1" applyFill="1" applyBorder="1"/>
    <xf numFmtId="0" fontId="3" fillId="3" borderId="26" xfId="0" applyFont="1" applyFill="1" applyBorder="1" applyAlignment="1">
      <alignment horizontal="left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right"/>
    </xf>
    <xf numFmtId="0" fontId="3" fillId="3" borderId="25" xfId="0" applyFont="1" applyFill="1" applyBorder="1"/>
    <xf numFmtId="0" fontId="3" fillId="3" borderId="26" xfId="0" applyFont="1" applyFill="1" applyBorder="1"/>
    <xf numFmtId="1" fontId="1" fillId="3" borderId="26" xfId="0" applyNumberFormat="1" applyFont="1" applyFill="1" applyBorder="1"/>
    <xf numFmtId="0" fontId="4" fillId="3" borderId="27" xfId="0" applyFont="1" applyFill="1" applyBorder="1" applyAlignment="1">
      <alignment horizontal="right"/>
    </xf>
    <xf numFmtId="0" fontId="2" fillId="3" borderId="27" xfId="0" applyFont="1" applyFill="1" applyBorder="1"/>
    <xf numFmtId="1" fontId="4" fillId="0" borderId="20" xfId="0" applyNumberFormat="1" applyFont="1" applyBorder="1"/>
    <xf numFmtId="1" fontId="4" fillId="3" borderId="27" xfId="0" applyNumberFormat="1" applyFont="1" applyFill="1" applyBorder="1"/>
    <xf numFmtId="0" fontId="4" fillId="3" borderId="27" xfId="0" applyFont="1" applyFill="1" applyBorder="1"/>
    <xf numFmtId="3" fontId="4" fillId="0" borderId="28" xfId="0" applyNumberFormat="1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2" fillId="4" borderId="31" xfId="0" applyFont="1" applyFill="1" applyBorder="1"/>
    <xf numFmtId="0" fontId="2" fillId="4" borderId="32" xfId="0" applyFont="1" applyFill="1" applyBorder="1"/>
    <xf numFmtId="0" fontId="2" fillId="0" borderId="34" xfId="0" applyFont="1" applyBorder="1"/>
    <xf numFmtId="0" fontId="1" fillId="0" borderId="37" xfId="0" applyFont="1" applyBorder="1" applyAlignment="1">
      <alignment horizontal="right"/>
    </xf>
    <xf numFmtId="0" fontId="1" fillId="0" borderId="38" xfId="0" applyFont="1" applyBorder="1"/>
    <xf numFmtId="0" fontId="1" fillId="0" borderId="37" xfId="0" applyFont="1" applyBorder="1"/>
    <xf numFmtId="0" fontId="1" fillId="0" borderId="39" xfId="0" applyFont="1" applyBorder="1"/>
    <xf numFmtId="1" fontId="1" fillId="0" borderId="37" xfId="0" applyNumberFormat="1" applyFont="1" applyBorder="1"/>
    <xf numFmtId="0" fontId="1" fillId="0" borderId="40" xfId="0" applyFont="1" applyBorder="1" applyAlignment="1">
      <alignment horizontal="right"/>
    </xf>
    <xf numFmtId="0" fontId="1" fillId="0" borderId="40" xfId="0" applyFont="1" applyBorder="1"/>
    <xf numFmtId="0" fontId="1" fillId="0" borderId="36" xfId="0" applyFont="1" applyBorder="1"/>
    <xf numFmtId="0" fontId="1" fillId="0" borderId="41" xfId="0" applyFont="1" applyBorder="1"/>
    <xf numFmtId="0" fontId="1" fillId="6" borderId="3" xfId="0" applyFont="1" applyFill="1" applyBorder="1" applyAlignment="1">
      <alignment horizontal="right"/>
    </xf>
    <xf numFmtId="0" fontId="1" fillId="6" borderId="3" xfId="0" applyFont="1" applyFill="1" applyBorder="1"/>
    <xf numFmtId="0" fontId="1" fillId="6" borderId="1" xfId="0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1" fillId="6" borderId="4" xfId="0" applyFont="1" applyFill="1" applyBorder="1"/>
    <xf numFmtId="0" fontId="1" fillId="6" borderId="1" xfId="0" applyFont="1" applyFill="1" applyBorder="1"/>
    <xf numFmtId="1" fontId="1" fillId="6" borderId="2" xfId="0" applyNumberFormat="1" applyFont="1" applyFill="1" applyBorder="1"/>
    <xf numFmtId="1" fontId="1" fillId="6" borderId="4" xfId="0" applyNumberFormat="1" applyFont="1" applyFill="1" applyBorder="1"/>
    <xf numFmtId="0" fontId="1" fillId="6" borderId="2" xfId="0" applyFont="1" applyFill="1" applyBorder="1"/>
    <xf numFmtId="0" fontId="1" fillId="6" borderId="37" xfId="0" applyFont="1" applyFill="1" applyBorder="1"/>
    <xf numFmtId="0" fontId="1" fillId="6" borderId="40" xfId="0" applyFont="1" applyFill="1" applyBorder="1"/>
    <xf numFmtId="0" fontId="2" fillId="7" borderId="9" xfId="0" applyFont="1" applyFill="1" applyBorder="1"/>
    <xf numFmtId="0" fontId="1" fillId="7" borderId="0" xfId="0" applyFont="1" applyFill="1"/>
    <xf numFmtId="0" fontId="2" fillId="7" borderId="2" xfId="0" applyFont="1" applyFill="1" applyBorder="1"/>
    <xf numFmtId="0" fontId="3" fillId="8" borderId="16" xfId="0" applyFont="1" applyFill="1" applyBorder="1"/>
    <xf numFmtId="0" fontId="1" fillId="8" borderId="3" xfId="0" applyFont="1" applyFill="1" applyBorder="1"/>
    <xf numFmtId="1" fontId="1" fillId="8" borderId="3" xfId="0" applyNumberFormat="1" applyFont="1" applyFill="1" applyBorder="1"/>
    <xf numFmtId="3" fontId="2" fillId="6" borderId="8" xfId="0" applyNumberFormat="1" applyFont="1" applyFill="1" applyBorder="1"/>
    <xf numFmtId="0" fontId="1" fillId="5" borderId="17" xfId="0" applyFont="1" applyFill="1" applyBorder="1"/>
    <xf numFmtId="0" fontId="1" fillId="5" borderId="4" xfId="0" applyFont="1" applyFill="1" applyBorder="1"/>
    <xf numFmtId="1" fontId="1" fillId="5" borderId="4" xfId="0" applyNumberFormat="1" applyFont="1" applyFill="1" applyBorder="1"/>
    <xf numFmtId="0" fontId="1" fillId="0" borderId="42" xfId="0" applyFont="1" applyBorder="1"/>
    <xf numFmtId="0" fontId="1" fillId="5" borderId="0" xfId="0" applyFont="1" applyFill="1"/>
    <xf numFmtId="1" fontId="1" fillId="9" borderId="4" xfId="0" applyNumberFormat="1" applyFont="1" applyFill="1" applyBorder="1"/>
    <xf numFmtId="0" fontId="1" fillId="9" borderId="4" xfId="0" applyFont="1" applyFill="1" applyBorder="1"/>
    <xf numFmtId="1" fontId="1" fillId="0" borderId="38" xfId="0" applyNumberFormat="1" applyFont="1" applyBorder="1"/>
    <xf numFmtId="0" fontId="1" fillId="6" borderId="36" xfId="0" applyFont="1" applyFill="1" applyBorder="1"/>
    <xf numFmtId="0" fontId="1" fillId="6" borderId="38" xfId="0" applyFont="1" applyFill="1" applyBorder="1"/>
    <xf numFmtId="0" fontId="1" fillId="6" borderId="40" xfId="0" applyFont="1" applyFill="1" applyBorder="1" applyAlignment="1">
      <alignment horizontal="right"/>
    </xf>
    <xf numFmtId="0" fontId="1" fillId="6" borderId="36" xfId="0" applyFont="1" applyFill="1" applyBorder="1" applyAlignment="1">
      <alignment horizontal="right"/>
    </xf>
    <xf numFmtId="1" fontId="1" fillId="6" borderId="36" xfId="0" applyNumberFormat="1" applyFont="1" applyFill="1" applyBorder="1"/>
    <xf numFmtId="1" fontId="1" fillId="6" borderId="38" xfId="0" applyNumberFormat="1" applyFont="1" applyFill="1" applyBorder="1"/>
    <xf numFmtId="3" fontId="1" fillId="0" borderId="39" xfId="0" applyNumberFormat="1" applyFont="1" applyBorder="1"/>
    <xf numFmtId="3" fontId="2" fillId="0" borderId="42" xfId="0" applyNumberFormat="1" applyFont="1" applyBorder="1"/>
    <xf numFmtId="0" fontId="1" fillId="0" borderId="26" xfId="0" applyFont="1" applyBorder="1" applyAlignment="1">
      <alignment horizontal="right"/>
    </xf>
    <xf numFmtId="0" fontId="3" fillId="0" borderId="26" xfId="0" applyFont="1" applyBorder="1"/>
    <xf numFmtId="1" fontId="1" fillId="10" borderId="0" xfId="0" applyNumberFormat="1" applyFont="1" applyFill="1"/>
    <xf numFmtId="0" fontId="2" fillId="2" borderId="33" xfId="0" applyFont="1" applyFill="1" applyBorder="1"/>
    <xf numFmtId="0" fontId="2" fillId="2" borderId="29" xfId="0" applyFont="1" applyFill="1" applyBorder="1"/>
    <xf numFmtId="0" fontId="2" fillId="2" borderId="15" xfId="0" applyFont="1" applyFill="1" applyBorder="1"/>
    <xf numFmtId="0" fontId="2" fillId="2" borderId="1" xfId="0" applyFont="1" applyFill="1" applyBorder="1"/>
    <xf numFmtId="0" fontId="2" fillId="4" borderId="35" xfId="0" applyFont="1" applyFill="1" applyBorder="1"/>
    <xf numFmtId="0" fontId="2" fillId="4" borderId="3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G92"/>
  <sheetViews>
    <sheetView zoomScale="120" zoomScaleNormal="120" zoomScaleSheetLayoutView="70" workbookViewId="0">
      <pane ySplit="3" topLeftCell="A55" activePane="bottomLeft" state="frozen"/>
      <selection pane="bottomLeft" activeCell="O73" sqref="O73"/>
    </sheetView>
  </sheetViews>
  <sheetFormatPr baseColWidth="10" defaultColWidth="9.1640625" defaultRowHeight="11" x14ac:dyDescent="0.15"/>
  <cols>
    <col min="1" max="1" width="70.33203125" style="1" bestFit="1" customWidth="1"/>
    <col min="2" max="2" width="4.6640625" style="1" customWidth="1"/>
    <col min="3" max="14" width="5.5" style="1" bestFit="1" customWidth="1"/>
    <col min="15" max="29" width="5.5" style="1" customWidth="1"/>
    <col min="30" max="30" width="10.5" style="43" bestFit="1" customWidth="1"/>
    <col min="31" max="31" width="3.6640625" style="36" customWidth="1"/>
    <col min="32" max="16384" width="9.1640625" style="1"/>
  </cols>
  <sheetData>
    <row r="1" spans="1:31" ht="21" customHeight="1" x14ac:dyDescent="0.15">
      <c r="A1" s="75" t="s">
        <v>0</v>
      </c>
      <c r="B1" s="21"/>
      <c r="C1" s="21"/>
      <c r="D1" s="21"/>
      <c r="E1" s="21"/>
      <c r="F1" s="21"/>
      <c r="G1" s="21"/>
      <c r="H1" s="9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</row>
    <row r="2" spans="1:31" ht="8.25" customHeight="1" x14ac:dyDescent="0.15">
      <c r="A2" s="23"/>
      <c r="H2" s="97"/>
      <c r="AD2" s="44"/>
    </row>
    <row r="3" spans="1:31" ht="15" customHeight="1" x14ac:dyDescent="0.15">
      <c r="A3" s="24" t="s">
        <v>1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2">
        <v>2013</v>
      </c>
      <c r="H3" s="98">
        <v>2014</v>
      </c>
      <c r="I3" s="2">
        <v>2015</v>
      </c>
      <c r="J3" s="2">
        <v>2016</v>
      </c>
      <c r="K3" s="2">
        <v>2017</v>
      </c>
      <c r="L3" s="2">
        <v>2018</v>
      </c>
      <c r="M3" s="2">
        <v>2019</v>
      </c>
      <c r="N3" s="2">
        <v>2020</v>
      </c>
      <c r="O3" s="2">
        <v>2021</v>
      </c>
      <c r="P3" s="2">
        <v>2022</v>
      </c>
      <c r="Q3" s="2">
        <v>2023</v>
      </c>
      <c r="R3" s="2">
        <v>2024</v>
      </c>
      <c r="S3" s="2">
        <v>2025</v>
      </c>
      <c r="T3" s="2">
        <v>2026</v>
      </c>
      <c r="U3" s="2">
        <v>2027</v>
      </c>
      <c r="V3" s="2">
        <v>2028</v>
      </c>
      <c r="W3" s="2">
        <v>2029</v>
      </c>
      <c r="X3" s="2">
        <v>2030</v>
      </c>
      <c r="Y3" s="2">
        <v>2031</v>
      </c>
      <c r="Z3" s="2">
        <v>2032</v>
      </c>
      <c r="AA3" s="2">
        <v>2033</v>
      </c>
      <c r="AB3" s="2">
        <v>2034</v>
      </c>
      <c r="AC3" s="2">
        <v>2035</v>
      </c>
      <c r="AD3" s="25" t="s">
        <v>51</v>
      </c>
    </row>
    <row r="4" spans="1:31" ht="15" customHeight="1" x14ac:dyDescent="0.15">
      <c r="A4" s="126" t="s">
        <v>3</v>
      </c>
      <c r="B4" s="127"/>
      <c r="C4" s="127"/>
      <c r="D4" s="127"/>
      <c r="E4" s="127"/>
      <c r="F4" s="127"/>
      <c r="G4" s="127"/>
      <c r="H4" s="127"/>
      <c r="I4" s="127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4"/>
    </row>
    <row r="5" spans="1:31" ht="15" customHeight="1" thickBot="1" x14ac:dyDescent="0.2">
      <c r="A5" s="28" t="s">
        <v>54</v>
      </c>
      <c r="B5" s="6"/>
      <c r="C5" s="6">
        <f>-50*4</f>
        <v>-200</v>
      </c>
      <c r="D5" s="12">
        <f>-50*5</f>
        <v>-250</v>
      </c>
      <c r="E5" s="12">
        <f>-50*5</f>
        <v>-250</v>
      </c>
      <c r="F5" s="12">
        <f>-50*5</f>
        <v>-250</v>
      </c>
      <c r="G5" s="12">
        <f>-50*5</f>
        <v>-250</v>
      </c>
      <c r="H5" s="12">
        <f>-50*4</f>
        <v>-200</v>
      </c>
      <c r="I5" s="12">
        <f t="shared" ref="I5:J5" si="0">-50*4</f>
        <v>-200</v>
      </c>
      <c r="J5" s="12">
        <f t="shared" si="0"/>
        <v>-200</v>
      </c>
      <c r="K5" s="12">
        <v>-240</v>
      </c>
      <c r="L5" s="12">
        <v>-240</v>
      </c>
      <c r="M5" s="12">
        <v>-240</v>
      </c>
      <c r="N5" s="12">
        <v>-240</v>
      </c>
      <c r="O5" s="85">
        <v>-240</v>
      </c>
      <c r="P5" s="85">
        <v>-240</v>
      </c>
      <c r="Q5" s="85">
        <v>-240</v>
      </c>
      <c r="R5" s="85">
        <v>-240</v>
      </c>
      <c r="S5" s="85">
        <v>-240</v>
      </c>
      <c r="T5" s="85">
        <v>-240</v>
      </c>
      <c r="U5" s="85">
        <v>-240</v>
      </c>
      <c r="V5" s="85">
        <v>-240</v>
      </c>
      <c r="W5" s="85">
        <v>-240</v>
      </c>
      <c r="X5" s="85">
        <v>-240</v>
      </c>
      <c r="Y5" s="85">
        <v>-240</v>
      </c>
      <c r="Z5" s="85">
        <v>-240</v>
      </c>
      <c r="AA5" s="85">
        <v>-240</v>
      </c>
      <c r="AB5" s="85">
        <v>-240</v>
      </c>
      <c r="AC5" s="85">
        <v>-240</v>
      </c>
      <c r="AD5" s="45">
        <f>SUM(B5:N5)</f>
        <v>-2760</v>
      </c>
      <c r="AE5" s="1"/>
    </row>
    <row r="6" spans="1:31" ht="15" customHeight="1" thickBot="1" x14ac:dyDescent="0.2">
      <c r="A6" s="58"/>
      <c r="B6" s="59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119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5"/>
    </row>
    <row r="7" spans="1:31" ht="15" customHeight="1" x14ac:dyDescent="0.15">
      <c r="A7" s="31" t="s">
        <v>43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46"/>
      <c r="AE7" s="37"/>
    </row>
    <row r="8" spans="1:31" ht="15" customHeight="1" thickBot="1" x14ac:dyDescent="0.2">
      <c r="A8" s="28" t="s">
        <v>24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47"/>
      <c r="AE8" s="1"/>
    </row>
    <row r="9" spans="1:31" s="41" customFormat="1" ht="15" customHeight="1" thickBot="1" x14ac:dyDescent="0.2">
      <c r="A9" s="62"/>
      <c r="B9" s="59" t="s">
        <v>58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120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6"/>
      <c r="AE9" s="42"/>
    </row>
    <row r="10" spans="1:31" ht="15" customHeight="1" x14ac:dyDescent="0.15">
      <c r="A10" s="17"/>
      <c r="B10" s="39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48"/>
    </row>
    <row r="11" spans="1:31" ht="15" customHeight="1" x14ac:dyDescent="0.15">
      <c r="A11" s="29" t="s">
        <v>53</v>
      </c>
      <c r="B11" s="6">
        <v>200</v>
      </c>
      <c r="C11" s="7">
        <f>5*50/1+5*50/2+5*50/3+5*50/4+4*50/5</f>
        <v>560.83333333333326</v>
      </c>
      <c r="D11" s="7">
        <f>5*50/2+5*50/3+5*50/4+4*50/5</f>
        <v>310.83333333333331</v>
      </c>
      <c r="E11" s="7">
        <f>5*50/3+5*50/4+4*50/5</f>
        <v>185.83333333333331</v>
      </c>
      <c r="F11" s="7">
        <f>5*50/4+4*50/5</f>
        <v>102.5</v>
      </c>
      <c r="G11" s="7">
        <f>4*50/5</f>
        <v>40</v>
      </c>
      <c r="H11" s="6"/>
      <c r="I11" s="6">
        <v>150</v>
      </c>
      <c r="J11" s="6">
        <v>150</v>
      </c>
      <c r="K11" s="6">
        <v>150</v>
      </c>
      <c r="L11" s="6">
        <v>180</v>
      </c>
      <c r="M11" s="6">
        <v>200</v>
      </c>
      <c r="N11" s="6">
        <v>230</v>
      </c>
      <c r="O11" s="86">
        <v>240</v>
      </c>
      <c r="P11" s="86">
        <v>240</v>
      </c>
      <c r="Q11" s="86">
        <v>240</v>
      </c>
      <c r="R11" s="86">
        <v>240</v>
      </c>
      <c r="S11" s="86">
        <v>240</v>
      </c>
      <c r="T11" s="86">
        <v>240</v>
      </c>
      <c r="U11" s="86">
        <v>240</v>
      </c>
      <c r="V11" s="86">
        <v>240</v>
      </c>
      <c r="W11" s="86">
        <v>240</v>
      </c>
      <c r="X11" s="86">
        <v>240</v>
      </c>
      <c r="Y11" s="86">
        <v>240</v>
      </c>
      <c r="Z11" s="86">
        <v>240</v>
      </c>
      <c r="AA11" s="86">
        <v>240</v>
      </c>
      <c r="AB11" s="86">
        <v>240</v>
      </c>
      <c r="AC11" s="86">
        <v>240</v>
      </c>
      <c r="AD11" s="47">
        <f>SUM(B11:N11)</f>
        <v>2460</v>
      </c>
      <c r="AE11" s="37"/>
    </row>
    <row r="12" spans="1:31" ht="15" customHeight="1" thickBot="1" x14ac:dyDescent="0.2">
      <c r="A12" s="99" t="s">
        <v>48</v>
      </c>
      <c r="B12" s="100">
        <v>0</v>
      </c>
      <c r="C12" s="101">
        <f>5*50/13+6*50/14+6*50/15+3*50/16+6*50/17+6*50/18+6*50/19+50/20*(4)</f>
        <v>130.13753983374727</v>
      </c>
      <c r="D12" s="101">
        <f>5*50/13+6*50/14+6*50/15+3*50/16+6*50/17+6*50/18+6*50/19+50/20*(4+5)</f>
        <v>142.63753983374727</v>
      </c>
      <c r="E12" s="101">
        <f>5*50/13+6*50/14+6*50/15+3*50/16+6*50/17+6*50/18+6*50/19+50/20*(4+5+5)</f>
        <v>155.13753983374727</v>
      </c>
      <c r="F12" s="101">
        <f>5*50/13+6*50/14+6*50/15+3*50/16+6*50/17+6*50/18+6*50/19+50/20*(4+5+5+5)</f>
        <v>167.63753983374727</v>
      </c>
      <c r="G12" s="101">
        <f>5*50/13+6*50/14+6*50/15+3*50/16+6*50/17+6*50/18+6*50/19+50/20*(4+5+5+5+5)</f>
        <v>180.13753983374727</v>
      </c>
      <c r="H12" s="101">
        <f t="shared" ref="H12" si="1">5*50/13+6*50/14+6*50/15+3*50/16+6*50/17+6*50/18+6*50/19+50/20*(4+5+5+5+5+4)</f>
        <v>190.13753983374727</v>
      </c>
      <c r="I12" s="7"/>
      <c r="J12" s="7"/>
      <c r="K12" s="7"/>
      <c r="L12" s="7"/>
      <c r="M12" s="7"/>
      <c r="N12" s="7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67">
        <f>SUM(B12:N12)</f>
        <v>965.82523900248361</v>
      </c>
      <c r="AE12" s="1"/>
    </row>
    <row r="13" spans="1:31" ht="15" customHeight="1" thickBot="1" x14ac:dyDescent="0.2">
      <c r="A13" s="62"/>
      <c r="B13" s="59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8"/>
    </row>
    <row r="14" spans="1:31" ht="15" customHeight="1" x14ac:dyDescent="0.15">
      <c r="A14" s="103" t="s">
        <v>31</v>
      </c>
      <c r="B14" s="10">
        <f>SUM(B5:B12)</f>
        <v>200</v>
      </c>
      <c r="C14" s="11">
        <f>SUM(C5:C12)+B14</f>
        <v>690.97087316708053</v>
      </c>
      <c r="D14" s="11">
        <f t="shared" ref="D14:M14" si="2">SUM(D5:D12)+C14</f>
        <v>894.44174633416105</v>
      </c>
      <c r="E14" s="11">
        <f t="shared" si="2"/>
        <v>985.41261950124158</v>
      </c>
      <c r="F14" s="11">
        <f t="shared" si="2"/>
        <v>1005.5501593349888</v>
      </c>
      <c r="G14" s="11">
        <f t="shared" si="2"/>
        <v>975.68769916873612</v>
      </c>
      <c r="H14" s="105">
        <f t="shared" si="2"/>
        <v>965.82523900248339</v>
      </c>
      <c r="I14" s="11">
        <f t="shared" si="2"/>
        <v>915.82523900248339</v>
      </c>
      <c r="J14" s="105">
        <v>300</v>
      </c>
      <c r="K14" s="11">
        <f t="shared" si="2"/>
        <v>210</v>
      </c>
      <c r="L14" s="11">
        <f t="shared" si="2"/>
        <v>150</v>
      </c>
      <c r="M14" s="11">
        <f t="shared" si="2"/>
        <v>110</v>
      </c>
      <c r="N14" s="11">
        <f>SUM(N5:N12)+M14</f>
        <v>100</v>
      </c>
      <c r="O14" s="11">
        <f t="shared" ref="O14:W14" si="3">SUM(O5:O12)+N14</f>
        <v>100</v>
      </c>
      <c r="P14" s="11">
        <f t="shared" si="3"/>
        <v>100</v>
      </c>
      <c r="Q14" s="11">
        <f t="shared" si="3"/>
        <v>100</v>
      </c>
      <c r="R14" s="11">
        <f t="shared" si="3"/>
        <v>100</v>
      </c>
      <c r="S14" s="11">
        <f t="shared" si="3"/>
        <v>100</v>
      </c>
      <c r="T14" s="11">
        <f t="shared" si="3"/>
        <v>100</v>
      </c>
      <c r="U14" s="11">
        <f t="shared" si="3"/>
        <v>100</v>
      </c>
      <c r="V14" s="11">
        <f t="shared" si="3"/>
        <v>100</v>
      </c>
      <c r="W14" s="11">
        <f t="shared" si="3"/>
        <v>100</v>
      </c>
      <c r="X14" s="11">
        <f>SUM(X5:X12)+W14</f>
        <v>100</v>
      </c>
      <c r="Y14" s="110"/>
      <c r="Z14" s="110"/>
      <c r="AA14" s="110"/>
      <c r="AB14" s="110"/>
      <c r="AC14" s="110"/>
      <c r="AD14" s="49">
        <f>SUM(B14:N14)</f>
        <v>7503.7135755111749</v>
      </c>
    </row>
    <row r="15" spans="1:31" ht="15" customHeight="1" x14ac:dyDescent="0.15">
      <c r="A15" s="122" t="s">
        <v>4</v>
      </c>
      <c r="B15" s="123"/>
      <c r="C15" s="123"/>
      <c r="D15" s="123"/>
      <c r="E15" s="123"/>
      <c r="F15" s="123"/>
      <c r="G15" s="123"/>
      <c r="H15" s="123"/>
      <c r="I15" s="123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</row>
    <row r="16" spans="1:31" ht="15" customHeight="1" x14ac:dyDescent="0.15">
      <c r="A16" s="27"/>
      <c r="B16" s="4"/>
      <c r="C16" s="4"/>
      <c r="D16" s="4"/>
      <c r="E16" s="5"/>
      <c r="F16" s="4"/>
      <c r="G16" s="5"/>
      <c r="H16" s="4"/>
      <c r="I16" s="5"/>
      <c r="J16" s="4"/>
      <c r="K16" s="5"/>
      <c r="L16" s="4"/>
      <c r="M16" s="5"/>
      <c r="N16" s="5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50"/>
    </row>
    <row r="17" spans="1:32" ht="15" customHeight="1" x14ac:dyDescent="0.15">
      <c r="A17" s="27" t="s">
        <v>13</v>
      </c>
      <c r="B17" s="4"/>
      <c r="C17" s="4"/>
      <c r="D17" s="4">
        <v>-50</v>
      </c>
      <c r="E17" s="4">
        <v>-50</v>
      </c>
      <c r="F17" s="4">
        <v>-50</v>
      </c>
      <c r="G17" s="4">
        <v>-50</v>
      </c>
      <c r="H17" s="4">
        <v>-50</v>
      </c>
      <c r="I17" s="4">
        <v>-100</v>
      </c>
      <c r="J17" s="4">
        <v>-100</v>
      </c>
      <c r="K17" s="4">
        <v>-100</v>
      </c>
      <c r="L17" s="4">
        <v>-100</v>
      </c>
      <c r="M17" s="4">
        <v>-100</v>
      </c>
      <c r="N17" s="4">
        <v>-100</v>
      </c>
      <c r="O17" s="90">
        <v>-100</v>
      </c>
      <c r="P17" s="90">
        <v>-100</v>
      </c>
      <c r="Q17" s="90">
        <v>-100</v>
      </c>
      <c r="R17" s="90">
        <v>-100</v>
      </c>
      <c r="S17" s="90">
        <v>-100</v>
      </c>
      <c r="T17" s="90">
        <v>-100</v>
      </c>
      <c r="U17" s="90">
        <v>-100</v>
      </c>
      <c r="V17" s="90">
        <v>-100</v>
      </c>
      <c r="W17" s="90">
        <v>-50</v>
      </c>
      <c r="X17" s="90">
        <v>-50</v>
      </c>
      <c r="Y17" s="95"/>
      <c r="Z17" s="95"/>
      <c r="AA17" s="95"/>
      <c r="AB17" s="95"/>
      <c r="AC17" s="95"/>
      <c r="AD17" s="50">
        <f>SUM(B17:N17)</f>
        <v>-850</v>
      </c>
    </row>
    <row r="18" spans="1:32" ht="15" customHeight="1" x14ac:dyDescent="0.15">
      <c r="A18" s="2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47"/>
    </row>
    <row r="19" spans="1:32" ht="15" customHeight="1" x14ac:dyDescent="0.15">
      <c r="A19" s="30" t="s">
        <v>25</v>
      </c>
      <c r="B19" s="8">
        <v>0</v>
      </c>
      <c r="C19" s="8">
        <v>50</v>
      </c>
      <c r="D19" s="8">
        <v>50</v>
      </c>
      <c r="E19" s="8">
        <v>50</v>
      </c>
      <c r="F19" s="8">
        <v>50</v>
      </c>
      <c r="G19" s="8">
        <v>50</v>
      </c>
      <c r="H19" s="8">
        <v>50</v>
      </c>
      <c r="I19" s="8">
        <v>50</v>
      </c>
      <c r="J19" s="8">
        <v>50</v>
      </c>
      <c r="K19" s="8">
        <v>50</v>
      </c>
      <c r="L19" s="8">
        <v>50</v>
      </c>
      <c r="M19" s="8">
        <v>50</v>
      </c>
      <c r="N19" s="8">
        <v>50</v>
      </c>
      <c r="O19" s="93">
        <v>50</v>
      </c>
      <c r="P19" s="93">
        <v>50</v>
      </c>
      <c r="Q19" s="93">
        <v>50</v>
      </c>
      <c r="R19" s="93">
        <v>50</v>
      </c>
      <c r="S19" s="93">
        <v>50</v>
      </c>
      <c r="T19" s="93">
        <v>50</v>
      </c>
      <c r="U19" s="93">
        <v>50</v>
      </c>
      <c r="V19" s="93">
        <v>50</v>
      </c>
      <c r="W19" s="93">
        <v>50</v>
      </c>
      <c r="X19" s="93">
        <v>50</v>
      </c>
      <c r="Y19" s="111"/>
      <c r="Z19" s="111"/>
      <c r="AA19" s="111"/>
      <c r="AB19" s="111"/>
      <c r="AC19" s="111"/>
      <c r="AD19" s="51">
        <f>SUM(B19:N19)</f>
        <v>600</v>
      </c>
    </row>
    <row r="20" spans="1:32" ht="15" customHeight="1" x14ac:dyDescent="0.15">
      <c r="A20" s="103" t="s">
        <v>28</v>
      </c>
      <c r="B20" s="10">
        <f>SUM(B16:B19)</f>
        <v>0</v>
      </c>
      <c r="C20" s="10">
        <f t="shared" ref="C20:I20" si="4">SUM(C16:C19)+B20</f>
        <v>50</v>
      </c>
      <c r="D20" s="10">
        <f t="shared" si="4"/>
        <v>50</v>
      </c>
      <c r="E20" s="10">
        <f t="shared" si="4"/>
        <v>50</v>
      </c>
      <c r="F20" s="10">
        <f t="shared" si="4"/>
        <v>50</v>
      </c>
      <c r="G20" s="10">
        <f t="shared" si="4"/>
        <v>50</v>
      </c>
      <c r="H20" s="104">
        <v>1000</v>
      </c>
      <c r="I20" s="10">
        <f t="shared" si="4"/>
        <v>950</v>
      </c>
      <c r="J20" s="104">
        <v>900</v>
      </c>
      <c r="K20" s="109">
        <v>439</v>
      </c>
      <c r="L20" s="109">
        <v>500</v>
      </c>
      <c r="M20" s="10">
        <v>500</v>
      </c>
      <c r="N20" s="10">
        <f>SUM(N16:N19)+M20</f>
        <v>450</v>
      </c>
      <c r="O20" s="89">
        <f t="shared" ref="O20:W20" si="5">SUM(O16:O19)+N20</f>
        <v>400</v>
      </c>
      <c r="P20" s="89">
        <f t="shared" si="5"/>
        <v>350</v>
      </c>
      <c r="Q20" s="89">
        <f t="shared" si="5"/>
        <v>300</v>
      </c>
      <c r="R20" s="89">
        <f t="shared" si="5"/>
        <v>250</v>
      </c>
      <c r="S20" s="89">
        <f t="shared" si="5"/>
        <v>200</v>
      </c>
      <c r="T20" s="89">
        <f t="shared" si="5"/>
        <v>150</v>
      </c>
      <c r="U20" s="89">
        <f t="shared" si="5"/>
        <v>100</v>
      </c>
      <c r="V20" s="89">
        <f t="shared" si="5"/>
        <v>50</v>
      </c>
      <c r="W20" s="89">
        <f t="shared" si="5"/>
        <v>50</v>
      </c>
      <c r="X20" s="89">
        <f>SUM(X16:X19)+W20</f>
        <v>50</v>
      </c>
      <c r="Y20" s="112"/>
      <c r="Z20" s="112"/>
      <c r="AA20" s="112"/>
      <c r="AB20" s="112"/>
      <c r="AC20" s="112"/>
      <c r="AD20" s="46">
        <f>SUM(B20:N20)</f>
        <v>4989</v>
      </c>
    </row>
    <row r="21" spans="1:32" ht="15" customHeight="1" x14ac:dyDescent="0.15">
      <c r="A21" s="122" t="s">
        <v>5</v>
      </c>
      <c r="B21" s="123"/>
      <c r="C21" s="123"/>
      <c r="D21" s="123"/>
      <c r="E21" s="123"/>
      <c r="F21" s="123"/>
      <c r="G21" s="123"/>
      <c r="H21" s="123"/>
      <c r="I21" s="123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</row>
    <row r="22" spans="1:32" ht="15" customHeight="1" x14ac:dyDescent="0.15">
      <c r="A22" s="27" t="s">
        <v>15</v>
      </c>
      <c r="B22" s="4"/>
      <c r="C22" s="4"/>
      <c r="D22" s="5">
        <v>-10</v>
      </c>
      <c r="E22" s="5">
        <v>-10</v>
      </c>
      <c r="F22" s="5">
        <v>-10</v>
      </c>
      <c r="G22" s="5">
        <v>-10</v>
      </c>
      <c r="H22" s="5">
        <v>-10</v>
      </c>
      <c r="I22" s="5">
        <v>-35</v>
      </c>
      <c r="J22" s="5">
        <v>-35</v>
      </c>
      <c r="K22" s="5">
        <v>-35</v>
      </c>
      <c r="L22" s="5">
        <v>-35</v>
      </c>
      <c r="M22" s="5">
        <v>-35</v>
      </c>
      <c r="N22" s="5">
        <v>-35</v>
      </c>
      <c r="O22" s="87">
        <v>-35</v>
      </c>
      <c r="P22" s="87">
        <v>-35</v>
      </c>
      <c r="Q22" s="87">
        <v>-35</v>
      </c>
      <c r="R22" s="87">
        <v>-35</v>
      </c>
      <c r="S22" s="87">
        <v>-35</v>
      </c>
      <c r="T22" s="87">
        <v>-35</v>
      </c>
      <c r="U22" s="87">
        <v>-35</v>
      </c>
      <c r="V22" s="87">
        <v>-35</v>
      </c>
      <c r="W22" s="87">
        <v>-35</v>
      </c>
      <c r="X22" s="87">
        <v>-35</v>
      </c>
      <c r="Y22" s="113"/>
      <c r="Z22" s="113"/>
      <c r="AA22" s="113"/>
      <c r="AB22" s="113"/>
      <c r="AC22" s="113"/>
      <c r="AD22" s="52">
        <f>SUM(B22:N22)</f>
        <v>-260</v>
      </c>
    </row>
    <row r="23" spans="1:32" ht="15" customHeight="1" x14ac:dyDescent="0.15">
      <c r="A23" s="27" t="s">
        <v>16</v>
      </c>
      <c r="B23" s="4"/>
      <c r="C23" s="4"/>
      <c r="D23" s="5">
        <v>-5</v>
      </c>
      <c r="E23" s="5">
        <v>-5</v>
      </c>
      <c r="F23" s="5">
        <v>-5</v>
      </c>
      <c r="G23" s="5">
        <v>-5</v>
      </c>
      <c r="H23" s="5">
        <v>-5</v>
      </c>
      <c r="I23" s="5">
        <v>-5</v>
      </c>
      <c r="J23" s="5">
        <v>-5</v>
      </c>
      <c r="K23" s="5">
        <v>-5</v>
      </c>
      <c r="L23" s="5">
        <v>-5</v>
      </c>
      <c r="M23" s="5">
        <v>-5</v>
      </c>
      <c r="N23" s="5">
        <v>-5</v>
      </c>
      <c r="O23" s="87">
        <v>-5</v>
      </c>
      <c r="P23" s="87">
        <v>-5</v>
      </c>
      <c r="Q23" s="87">
        <v>-5</v>
      </c>
      <c r="R23" s="87">
        <v>-5</v>
      </c>
      <c r="S23" s="87">
        <v>-5</v>
      </c>
      <c r="T23" s="87">
        <v>-5</v>
      </c>
      <c r="U23" s="87">
        <v>-5</v>
      </c>
      <c r="V23" s="87">
        <v>-5</v>
      </c>
      <c r="W23" s="87">
        <v>-5</v>
      </c>
      <c r="X23" s="87">
        <v>-5</v>
      </c>
      <c r="Y23" s="113"/>
      <c r="Z23" s="113"/>
      <c r="AA23" s="113"/>
      <c r="AB23" s="113"/>
      <c r="AC23" s="113"/>
      <c r="AD23" s="52">
        <f>SUM(B23:N23)</f>
        <v>-55</v>
      </c>
    </row>
    <row r="24" spans="1:32" ht="15" customHeight="1" x14ac:dyDescent="0.15">
      <c r="A24" s="28"/>
      <c r="B24" s="6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45"/>
    </row>
    <row r="25" spans="1:32" ht="15" customHeight="1" x14ac:dyDescent="0.15">
      <c r="A25" s="30" t="s">
        <v>26</v>
      </c>
      <c r="B25" s="8"/>
      <c r="C25" s="8">
        <v>15</v>
      </c>
      <c r="D25" s="13">
        <v>15</v>
      </c>
      <c r="E25" s="13">
        <v>15</v>
      </c>
      <c r="F25" s="13">
        <v>15</v>
      </c>
      <c r="G25" s="13">
        <v>15</v>
      </c>
      <c r="H25" s="13">
        <v>15</v>
      </c>
      <c r="I25" s="13">
        <v>40</v>
      </c>
      <c r="J25" s="13">
        <v>40</v>
      </c>
      <c r="K25" s="13">
        <v>40</v>
      </c>
      <c r="L25" s="13">
        <v>40</v>
      </c>
      <c r="M25" s="13">
        <v>40</v>
      </c>
      <c r="N25" s="13">
        <v>40</v>
      </c>
      <c r="O25" s="88">
        <v>40</v>
      </c>
      <c r="P25" s="88">
        <v>40</v>
      </c>
      <c r="Q25" s="88">
        <v>40</v>
      </c>
      <c r="R25" s="88">
        <v>40</v>
      </c>
      <c r="S25" s="88">
        <v>40</v>
      </c>
      <c r="T25" s="88">
        <v>40</v>
      </c>
      <c r="U25" s="88">
        <v>40</v>
      </c>
      <c r="V25" s="88">
        <v>40</v>
      </c>
      <c r="W25" s="88">
        <v>40</v>
      </c>
      <c r="X25" s="88">
        <v>40</v>
      </c>
      <c r="Y25" s="114"/>
      <c r="Z25" s="114"/>
      <c r="AA25" s="114"/>
      <c r="AB25" s="114"/>
      <c r="AC25" s="114"/>
      <c r="AD25" s="53">
        <f>SUM(B25:N25)</f>
        <v>330</v>
      </c>
    </row>
    <row r="26" spans="1:32" ht="15" customHeight="1" x14ac:dyDescent="0.15">
      <c r="A26" s="103" t="s">
        <v>27</v>
      </c>
      <c r="B26" s="10">
        <f>SUM(B22:B25)</f>
        <v>0</v>
      </c>
      <c r="C26" s="10">
        <f t="shared" ref="C26:M26" si="6">SUM(C22:C25)+B26</f>
        <v>15</v>
      </c>
      <c r="D26" s="10">
        <f t="shared" si="6"/>
        <v>15</v>
      </c>
      <c r="E26" s="10">
        <v>15</v>
      </c>
      <c r="F26" s="10">
        <f t="shared" si="6"/>
        <v>15</v>
      </c>
      <c r="G26" s="10">
        <f t="shared" si="6"/>
        <v>15</v>
      </c>
      <c r="H26" s="104">
        <f t="shared" si="6"/>
        <v>15</v>
      </c>
      <c r="I26" s="10">
        <v>15</v>
      </c>
      <c r="J26" s="104">
        <v>15</v>
      </c>
      <c r="K26" s="109">
        <v>-203</v>
      </c>
      <c r="L26" s="10">
        <f>SUM(L22:L25)+K26</f>
        <v>-203</v>
      </c>
      <c r="M26" s="10">
        <f t="shared" si="6"/>
        <v>-203</v>
      </c>
      <c r="N26" s="10">
        <f>SUM(N22:N25)+M26</f>
        <v>-203</v>
      </c>
      <c r="O26" s="89">
        <f t="shared" ref="O26:W26" si="7">SUM(O22:O25)+N26</f>
        <v>-203</v>
      </c>
      <c r="P26" s="89">
        <f t="shared" si="7"/>
        <v>-203</v>
      </c>
      <c r="Q26" s="89">
        <f t="shared" si="7"/>
        <v>-203</v>
      </c>
      <c r="R26" s="89">
        <f t="shared" si="7"/>
        <v>-203</v>
      </c>
      <c r="S26" s="89">
        <f t="shared" si="7"/>
        <v>-203</v>
      </c>
      <c r="T26" s="89">
        <f t="shared" si="7"/>
        <v>-203</v>
      </c>
      <c r="U26" s="89">
        <f t="shared" si="7"/>
        <v>-203</v>
      </c>
      <c r="V26" s="89">
        <f t="shared" si="7"/>
        <v>-203</v>
      </c>
      <c r="W26" s="89">
        <f t="shared" si="7"/>
        <v>-203</v>
      </c>
      <c r="X26" s="89">
        <f>SUM(X22:X25)+W26</f>
        <v>-203</v>
      </c>
      <c r="Y26" s="112"/>
      <c r="Z26" s="112"/>
      <c r="AA26" s="112"/>
      <c r="AB26" s="112"/>
      <c r="AC26" s="112"/>
      <c r="AD26" s="46">
        <f>SUM(B26:N26)</f>
        <v>-692</v>
      </c>
    </row>
    <row r="27" spans="1:32" ht="15" customHeight="1" x14ac:dyDescent="0.15">
      <c r="A27" s="122" t="s">
        <v>6</v>
      </c>
      <c r="B27" s="123"/>
      <c r="C27" s="123"/>
      <c r="D27" s="123"/>
      <c r="E27" s="123"/>
      <c r="F27" s="123"/>
      <c r="G27" s="123"/>
      <c r="H27" s="123"/>
      <c r="I27" s="123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</row>
    <row r="28" spans="1:32" ht="15" customHeight="1" x14ac:dyDescent="0.15">
      <c r="A28" s="27" t="s">
        <v>59</v>
      </c>
      <c r="B28" s="4"/>
      <c r="C28" s="4"/>
      <c r="D28" s="4">
        <v>0</v>
      </c>
      <c r="E28" s="5">
        <v>0</v>
      </c>
      <c r="F28" s="4">
        <v>0</v>
      </c>
      <c r="G28" s="5">
        <v>0</v>
      </c>
      <c r="H28" s="4">
        <v>-10</v>
      </c>
      <c r="I28" s="5">
        <v>0</v>
      </c>
      <c r="J28" s="5">
        <v>0</v>
      </c>
      <c r="K28" s="5">
        <v>0</v>
      </c>
      <c r="L28" s="5">
        <v>-10</v>
      </c>
      <c r="M28" s="4">
        <v>0</v>
      </c>
      <c r="N28" s="5">
        <v>0</v>
      </c>
      <c r="O28" s="87">
        <v>-10</v>
      </c>
      <c r="P28" s="87">
        <v>0</v>
      </c>
      <c r="Q28" s="87">
        <v>0</v>
      </c>
      <c r="R28" s="90">
        <v>-10</v>
      </c>
      <c r="S28" s="87">
        <v>0</v>
      </c>
      <c r="T28" s="87">
        <v>0</v>
      </c>
      <c r="U28" s="87">
        <v>-10</v>
      </c>
      <c r="V28" s="87">
        <v>0</v>
      </c>
      <c r="W28" s="90">
        <v>0</v>
      </c>
      <c r="X28" s="87">
        <v>-10</v>
      </c>
      <c r="Y28" s="113"/>
      <c r="Z28" s="113"/>
      <c r="AA28" s="113"/>
      <c r="AB28" s="113"/>
      <c r="AC28" s="113"/>
      <c r="AD28" s="52">
        <f>SUM(B28:N28)</f>
        <v>-20</v>
      </c>
    </row>
    <row r="29" spans="1:32" ht="15" customHeight="1" x14ac:dyDescent="0.15">
      <c r="A29" s="27" t="s">
        <v>17</v>
      </c>
      <c r="B29" s="4"/>
      <c r="C29" s="4"/>
      <c r="D29" s="4">
        <v>0</v>
      </c>
      <c r="E29" s="4">
        <v>0</v>
      </c>
      <c r="F29" s="5">
        <v>-20</v>
      </c>
      <c r="G29" s="4">
        <v>0</v>
      </c>
      <c r="H29" s="4">
        <v>0</v>
      </c>
      <c r="I29" s="5">
        <v>-20</v>
      </c>
      <c r="J29" s="5">
        <v>0</v>
      </c>
      <c r="K29" s="5">
        <v>0</v>
      </c>
      <c r="L29" s="5">
        <v>-20</v>
      </c>
      <c r="M29" s="5">
        <v>0</v>
      </c>
      <c r="N29" s="5">
        <v>0</v>
      </c>
      <c r="O29" s="87">
        <v>-20</v>
      </c>
      <c r="P29" s="87">
        <v>0</v>
      </c>
      <c r="Q29" s="87">
        <v>0</v>
      </c>
      <c r="R29" s="87">
        <v>-20</v>
      </c>
      <c r="S29" s="87">
        <v>0</v>
      </c>
      <c r="T29" s="87">
        <v>0</v>
      </c>
      <c r="U29" s="87">
        <v>-20</v>
      </c>
      <c r="V29" s="87">
        <v>0</v>
      </c>
      <c r="W29" s="87">
        <v>0</v>
      </c>
      <c r="X29" s="87">
        <v>-20</v>
      </c>
      <c r="Y29" s="113"/>
      <c r="Z29" s="113"/>
      <c r="AA29" s="113"/>
      <c r="AB29" s="113"/>
      <c r="AC29" s="113"/>
      <c r="AD29" s="52">
        <f>SUM(B29:N29)</f>
        <v>-60</v>
      </c>
    </row>
    <row r="30" spans="1:32" ht="15" customHeight="1" x14ac:dyDescent="0.15">
      <c r="A30" s="28"/>
      <c r="B30" s="6"/>
      <c r="C30" s="6"/>
      <c r="D30" s="6"/>
      <c r="E30" s="6"/>
      <c r="F30" s="12"/>
      <c r="G30" s="6"/>
      <c r="H30" s="6"/>
      <c r="I30" s="12"/>
      <c r="J30" s="12"/>
      <c r="K30" s="12"/>
      <c r="L30" s="12"/>
      <c r="M30" s="12"/>
      <c r="N30" s="12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45"/>
    </row>
    <row r="31" spans="1:32" ht="15" customHeight="1" x14ac:dyDescent="0.15">
      <c r="A31" s="30" t="s">
        <v>29</v>
      </c>
      <c r="B31" s="8">
        <v>0</v>
      </c>
      <c r="C31" s="9">
        <f t="shared" ref="C31:X31" si="8">(10/2)+(20/3)</f>
        <v>11.666666666666668</v>
      </c>
      <c r="D31" s="9">
        <f t="shared" si="8"/>
        <v>11.666666666666668</v>
      </c>
      <c r="E31" s="9">
        <f t="shared" si="8"/>
        <v>11.666666666666668</v>
      </c>
      <c r="F31" s="9">
        <f t="shared" si="8"/>
        <v>11.666666666666668</v>
      </c>
      <c r="G31" s="9">
        <f t="shared" si="8"/>
        <v>11.666666666666668</v>
      </c>
      <c r="H31" s="9">
        <f t="shared" si="8"/>
        <v>11.666666666666668</v>
      </c>
      <c r="I31" s="9">
        <f t="shared" si="8"/>
        <v>11.666666666666668</v>
      </c>
      <c r="J31" s="9">
        <f t="shared" si="8"/>
        <v>11.666666666666668</v>
      </c>
      <c r="K31" s="9">
        <f t="shared" si="8"/>
        <v>11.666666666666668</v>
      </c>
      <c r="L31" s="9">
        <f t="shared" si="8"/>
        <v>11.666666666666668</v>
      </c>
      <c r="M31" s="9">
        <f t="shared" si="8"/>
        <v>11.666666666666668</v>
      </c>
      <c r="N31" s="9">
        <f t="shared" si="8"/>
        <v>11.666666666666668</v>
      </c>
      <c r="O31" s="91">
        <f t="shared" si="8"/>
        <v>11.666666666666668</v>
      </c>
      <c r="P31" s="91">
        <f t="shared" si="8"/>
        <v>11.666666666666668</v>
      </c>
      <c r="Q31" s="91">
        <f t="shared" si="8"/>
        <v>11.666666666666668</v>
      </c>
      <c r="R31" s="91">
        <f t="shared" si="8"/>
        <v>11.666666666666668</v>
      </c>
      <c r="S31" s="91">
        <f t="shared" si="8"/>
        <v>11.666666666666668</v>
      </c>
      <c r="T31" s="91">
        <f t="shared" si="8"/>
        <v>11.666666666666668</v>
      </c>
      <c r="U31" s="91">
        <f t="shared" si="8"/>
        <v>11.666666666666668</v>
      </c>
      <c r="V31" s="91">
        <f t="shared" si="8"/>
        <v>11.666666666666668</v>
      </c>
      <c r="W31" s="91">
        <f t="shared" si="8"/>
        <v>11.666666666666668</v>
      </c>
      <c r="X31" s="91">
        <f t="shared" si="8"/>
        <v>11.666666666666668</v>
      </c>
      <c r="Y31" s="115"/>
      <c r="Z31" s="115"/>
      <c r="AA31" s="115"/>
      <c r="AB31" s="115"/>
      <c r="AC31" s="115"/>
      <c r="AD31" s="54">
        <f>SUM(B31:N31)</f>
        <v>140.00000000000003</v>
      </c>
      <c r="AF31" s="14"/>
    </row>
    <row r="32" spans="1:32" ht="15" customHeight="1" x14ac:dyDescent="0.15">
      <c r="A32" s="103" t="s">
        <v>30</v>
      </c>
      <c r="B32" s="10">
        <f>SUM(B28:B31)</f>
        <v>0</v>
      </c>
      <c r="C32" s="11">
        <f t="shared" ref="C32:I32" si="9">SUM(C28:C31)+B32</f>
        <v>11.666666666666668</v>
      </c>
      <c r="D32" s="11">
        <f t="shared" si="9"/>
        <v>23.333333333333336</v>
      </c>
      <c r="E32" s="11">
        <f t="shared" si="9"/>
        <v>35</v>
      </c>
      <c r="F32" s="11">
        <f t="shared" si="9"/>
        <v>26.666666666666668</v>
      </c>
      <c r="G32" s="11">
        <f t="shared" si="9"/>
        <v>38.333333333333336</v>
      </c>
      <c r="H32" s="105">
        <f t="shared" si="9"/>
        <v>40</v>
      </c>
      <c r="I32" s="11">
        <f t="shared" si="9"/>
        <v>31.666666666666668</v>
      </c>
      <c r="J32" s="105">
        <v>50</v>
      </c>
      <c r="K32" s="11">
        <f>SUM(K28:K31)+J32</f>
        <v>61.666666666666671</v>
      </c>
      <c r="L32" s="11">
        <f>SUM(L28:L31)+K32</f>
        <v>43.333333333333343</v>
      </c>
      <c r="M32" s="11">
        <f>SUM(M28:M31)+L32</f>
        <v>55.000000000000014</v>
      </c>
      <c r="N32" s="11">
        <f>SUM(N28:N31)+M32</f>
        <v>66.666666666666686</v>
      </c>
      <c r="O32" s="92">
        <f t="shared" ref="O32:W32" si="10">SUM(O28:O31)+N32</f>
        <v>48.333333333333357</v>
      </c>
      <c r="P32" s="92">
        <f t="shared" si="10"/>
        <v>60.000000000000028</v>
      </c>
      <c r="Q32" s="92">
        <f t="shared" si="10"/>
        <v>71.6666666666667</v>
      </c>
      <c r="R32" s="92">
        <f t="shared" si="10"/>
        <v>53.333333333333371</v>
      </c>
      <c r="S32" s="92">
        <f t="shared" si="10"/>
        <v>65.000000000000043</v>
      </c>
      <c r="T32" s="92">
        <f t="shared" si="10"/>
        <v>76.666666666666714</v>
      </c>
      <c r="U32" s="92">
        <f t="shared" si="10"/>
        <v>58.333333333333385</v>
      </c>
      <c r="V32" s="92">
        <f t="shared" si="10"/>
        <v>70.000000000000057</v>
      </c>
      <c r="W32" s="92">
        <f t="shared" si="10"/>
        <v>81.666666666666728</v>
      </c>
      <c r="X32" s="92">
        <f>SUM(X28:X31)+W32</f>
        <v>63.3333333333334</v>
      </c>
      <c r="Y32" s="116"/>
      <c r="Z32" s="116"/>
      <c r="AA32" s="116"/>
      <c r="AB32" s="116"/>
      <c r="AC32" s="116"/>
      <c r="AD32" s="49">
        <f>SUM(B32:N32)</f>
        <v>483.33333333333331</v>
      </c>
    </row>
    <row r="33" spans="1:32" ht="15" customHeight="1" x14ac:dyDescent="0.15">
      <c r="A33" s="122" t="s">
        <v>7</v>
      </c>
      <c r="B33" s="123"/>
      <c r="C33" s="123"/>
      <c r="D33" s="123"/>
      <c r="E33" s="123"/>
      <c r="F33" s="123"/>
      <c r="G33" s="123"/>
      <c r="H33" s="123"/>
      <c r="I33" s="123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</row>
    <row r="34" spans="1:32" ht="15" customHeight="1" x14ac:dyDescent="0.15">
      <c r="A34" s="27" t="s">
        <v>18</v>
      </c>
      <c r="B34" s="4"/>
      <c r="C34" s="4"/>
      <c r="D34" s="4">
        <v>0</v>
      </c>
      <c r="E34" s="4">
        <v>0</v>
      </c>
      <c r="F34" s="4">
        <v>0</v>
      </c>
      <c r="G34" s="4">
        <v>-100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90">
        <v>0</v>
      </c>
      <c r="P34" s="90">
        <v>0</v>
      </c>
      <c r="Q34" s="90">
        <v>-100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5"/>
      <c r="Z34" s="95"/>
      <c r="AA34" s="95"/>
      <c r="AB34" s="95"/>
      <c r="AC34" s="95"/>
      <c r="AD34" s="50">
        <f>SUM(B34:N34)</f>
        <v>-100</v>
      </c>
    </row>
    <row r="35" spans="1:32" ht="15" customHeight="1" x14ac:dyDescent="0.15">
      <c r="A35" s="27" t="s">
        <v>57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50"/>
    </row>
    <row r="36" spans="1:32" ht="15" customHeight="1" x14ac:dyDescent="0.15">
      <c r="A36" s="2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47"/>
    </row>
    <row r="37" spans="1:32" ht="15" customHeight="1" x14ac:dyDescent="0.15">
      <c r="A37" s="30" t="s">
        <v>32</v>
      </c>
      <c r="B37" s="8">
        <v>0</v>
      </c>
      <c r="C37" s="9">
        <v>25</v>
      </c>
      <c r="D37" s="9">
        <v>25</v>
      </c>
      <c r="E37" s="9">
        <v>25</v>
      </c>
      <c r="F37" s="9">
        <v>25</v>
      </c>
      <c r="G37" s="9">
        <v>10</v>
      </c>
      <c r="H37" s="9">
        <v>10</v>
      </c>
      <c r="I37" s="9">
        <v>10</v>
      </c>
      <c r="J37" s="9">
        <v>10</v>
      </c>
      <c r="K37" s="9">
        <v>10</v>
      </c>
      <c r="L37" s="9">
        <v>10</v>
      </c>
      <c r="M37" s="9">
        <v>10</v>
      </c>
      <c r="N37" s="9">
        <v>10</v>
      </c>
      <c r="O37" s="91">
        <v>10</v>
      </c>
      <c r="P37" s="91">
        <v>10</v>
      </c>
      <c r="Q37" s="91">
        <v>10</v>
      </c>
      <c r="R37" s="91">
        <v>10</v>
      </c>
      <c r="S37" s="91">
        <v>10</v>
      </c>
      <c r="T37" s="91">
        <v>10</v>
      </c>
      <c r="U37" s="91">
        <v>10</v>
      </c>
      <c r="V37" s="91">
        <v>10</v>
      </c>
      <c r="W37" s="91">
        <v>10</v>
      </c>
      <c r="X37" s="91">
        <v>10</v>
      </c>
      <c r="Y37" s="115"/>
      <c r="Z37" s="115"/>
      <c r="AA37" s="115"/>
      <c r="AB37" s="115"/>
      <c r="AC37" s="115"/>
      <c r="AD37" s="54">
        <f>SUM(B37:N37)</f>
        <v>180</v>
      </c>
    </row>
    <row r="38" spans="1:32" ht="15" customHeight="1" x14ac:dyDescent="0.15">
      <c r="A38" s="103" t="s">
        <v>33</v>
      </c>
      <c r="B38" s="10">
        <f>SUM(B34:B37)</f>
        <v>0</v>
      </c>
      <c r="C38" s="11">
        <f t="shared" ref="C38:I38" si="11">SUM(C34:C37)+B38</f>
        <v>25</v>
      </c>
      <c r="D38" s="11">
        <f t="shared" si="11"/>
        <v>50</v>
      </c>
      <c r="E38" s="11">
        <f t="shared" si="11"/>
        <v>75</v>
      </c>
      <c r="F38" s="11">
        <f t="shared" si="11"/>
        <v>100</v>
      </c>
      <c r="G38" s="11">
        <f t="shared" si="11"/>
        <v>10</v>
      </c>
      <c r="H38" s="105">
        <f t="shared" si="11"/>
        <v>20</v>
      </c>
      <c r="I38" s="11">
        <f t="shared" si="11"/>
        <v>30</v>
      </c>
      <c r="J38" s="105">
        <v>40</v>
      </c>
      <c r="K38" s="11">
        <f>SUM(K34:K37)+J38</f>
        <v>50</v>
      </c>
      <c r="L38" s="11">
        <f>SUM(L34:L37)+K38</f>
        <v>60</v>
      </c>
      <c r="M38" s="11">
        <f>SUM(M34:M37)+L38</f>
        <v>70</v>
      </c>
      <c r="N38" s="11">
        <f>SUM(N34:N37)+M38</f>
        <v>80</v>
      </c>
      <c r="O38" s="92">
        <f t="shared" ref="O38:W38" si="12">SUM(O34:O37)+N38</f>
        <v>90</v>
      </c>
      <c r="P38" s="92">
        <f t="shared" si="12"/>
        <v>100</v>
      </c>
      <c r="Q38" s="92">
        <f t="shared" si="12"/>
        <v>10</v>
      </c>
      <c r="R38" s="92">
        <f t="shared" si="12"/>
        <v>20</v>
      </c>
      <c r="S38" s="92">
        <f t="shared" si="12"/>
        <v>30</v>
      </c>
      <c r="T38" s="92">
        <f t="shared" si="12"/>
        <v>40</v>
      </c>
      <c r="U38" s="92">
        <f t="shared" si="12"/>
        <v>50</v>
      </c>
      <c r="V38" s="92">
        <f t="shared" si="12"/>
        <v>60</v>
      </c>
      <c r="W38" s="92">
        <f t="shared" si="12"/>
        <v>70</v>
      </c>
      <c r="X38" s="92">
        <f>SUM(X34:X37)+W38</f>
        <v>80</v>
      </c>
      <c r="Y38" s="116"/>
      <c r="Z38" s="116"/>
      <c r="AA38" s="116"/>
      <c r="AB38" s="116"/>
      <c r="AC38" s="116"/>
      <c r="AD38" s="49">
        <f>SUM(B38:N38)</f>
        <v>610</v>
      </c>
    </row>
    <row r="39" spans="1:32" ht="15" customHeight="1" x14ac:dyDescent="0.15">
      <c r="A39" s="122" t="s">
        <v>8</v>
      </c>
      <c r="B39" s="123"/>
      <c r="C39" s="123"/>
      <c r="D39" s="123"/>
      <c r="E39" s="123"/>
      <c r="F39" s="123"/>
      <c r="G39" s="123"/>
      <c r="H39" s="123"/>
      <c r="I39" s="123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2"/>
    </row>
    <row r="40" spans="1:32" ht="15" customHeight="1" x14ac:dyDescent="0.15">
      <c r="A40" s="27" t="s">
        <v>22</v>
      </c>
      <c r="B40" s="4"/>
      <c r="C40" s="4"/>
      <c r="D40" s="4"/>
      <c r="E40" s="4"/>
      <c r="F40" s="4"/>
      <c r="G40" s="4"/>
      <c r="H40" s="4"/>
      <c r="I40" s="4"/>
      <c r="J40" s="4"/>
      <c r="M40" s="4"/>
      <c r="P40" s="90">
        <v>-2000</v>
      </c>
      <c r="Q40" s="82"/>
      <c r="R40" s="82"/>
      <c r="S40" s="82"/>
      <c r="T40" s="82"/>
      <c r="W40" s="82"/>
      <c r="X40" s="4"/>
      <c r="Y40" s="82"/>
      <c r="Z40" s="82"/>
      <c r="AA40" s="82"/>
      <c r="AB40" s="82"/>
      <c r="AC40" s="82"/>
      <c r="AD40" s="50">
        <f>SUM(B40:P40)</f>
        <v>-2000</v>
      </c>
      <c r="AE40" s="38"/>
      <c r="AF40" s="1" t="s">
        <v>62</v>
      </c>
    </row>
    <row r="41" spans="1:32" ht="15" customHeight="1" x14ac:dyDescent="0.15">
      <c r="A41" s="27" t="s">
        <v>23</v>
      </c>
      <c r="B41" s="4"/>
      <c r="C41" s="4"/>
      <c r="D41" s="4"/>
      <c r="E41" s="4"/>
      <c r="F41" s="4"/>
      <c r="G41" s="4"/>
      <c r="H41" s="4"/>
      <c r="I41" s="4"/>
      <c r="J41" s="4"/>
      <c r="N41" s="4"/>
      <c r="O41" s="90">
        <v>-300</v>
      </c>
      <c r="P41" s="82"/>
      <c r="Q41" s="82"/>
      <c r="R41" s="82"/>
      <c r="S41" s="82"/>
      <c r="T41" s="82"/>
      <c r="W41" s="4"/>
      <c r="X41" s="82"/>
      <c r="Y41" s="82"/>
      <c r="Z41" s="82"/>
      <c r="AA41" s="82"/>
      <c r="AB41" s="82"/>
      <c r="AC41" s="82"/>
      <c r="AD41" s="50">
        <f>SUM(B41:N41)</f>
        <v>0</v>
      </c>
      <c r="AE41" s="38"/>
    </row>
    <row r="42" spans="1:32" ht="15" customHeight="1" x14ac:dyDescent="0.15">
      <c r="A42" s="27" t="s">
        <v>20</v>
      </c>
      <c r="B42" s="4"/>
      <c r="C42" s="4"/>
      <c r="D42" s="4"/>
      <c r="E42" s="4"/>
      <c r="F42" s="4"/>
      <c r="G42" s="4">
        <v>-100</v>
      </c>
      <c r="H42" s="4"/>
      <c r="I42" s="4"/>
      <c r="J42" s="4"/>
      <c r="K42" s="4"/>
      <c r="L42" s="4"/>
      <c r="M42" s="4"/>
      <c r="N42" s="4"/>
      <c r="O42" s="82"/>
      <c r="P42" s="82"/>
      <c r="Q42" s="95">
        <v>-100</v>
      </c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50">
        <f>SUM(B42:N42)</f>
        <v>-100</v>
      </c>
    </row>
    <row r="43" spans="1:32" ht="15" customHeight="1" x14ac:dyDescent="0.15">
      <c r="A43" s="2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47"/>
    </row>
    <row r="44" spans="1:32" ht="15" customHeight="1" x14ac:dyDescent="0.15">
      <c r="A44" s="30" t="s">
        <v>34</v>
      </c>
      <c r="B44" s="9"/>
      <c r="C44" s="9">
        <f>2000/10+300/9+100/4</f>
        <v>258.33333333333337</v>
      </c>
      <c r="D44" s="9">
        <f>2000/10+300/9+100/4</f>
        <v>258.33333333333337</v>
      </c>
      <c r="E44" s="9">
        <f>2000/10+300/9+100/4</f>
        <v>258.33333333333337</v>
      </c>
      <c r="F44" s="9">
        <f>2000/10+300/9+100/4</f>
        <v>258.33333333333337</v>
      </c>
      <c r="G44" s="9">
        <f>2000/10+300/9+100/10</f>
        <v>243.33333333333334</v>
      </c>
      <c r="H44" s="9">
        <f>2000/10+300/9+100/10</f>
        <v>243.33333333333334</v>
      </c>
      <c r="I44" s="8">
        <f t="shared" ref="I44:J44" si="13">2000/10+300/10+100/10</f>
        <v>240</v>
      </c>
      <c r="J44" s="8">
        <f t="shared" si="13"/>
        <v>240</v>
      </c>
      <c r="K44" s="8">
        <v>250</v>
      </c>
      <c r="L44" s="8">
        <v>250</v>
      </c>
      <c r="M44" s="8">
        <v>250</v>
      </c>
      <c r="N44" s="8">
        <v>250</v>
      </c>
      <c r="O44" s="93">
        <v>250</v>
      </c>
      <c r="P44" s="93">
        <v>250</v>
      </c>
      <c r="Q44" s="93">
        <v>250</v>
      </c>
      <c r="R44" s="93">
        <v>250</v>
      </c>
      <c r="S44" s="93">
        <v>250</v>
      </c>
      <c r="T44" s="93">
        <v>250</v>
      </c>
      <c r="U44" s="93">
        <v>250</v>
      </c>
      <c r="V44" s="93">
        <v>250</v>
      </c>
      <c r="W44" s="93">
        <v>250</v>
      </c>
      <c r="X44" s="93">
        <v>250</v>
      </c>
      <c r="Y44" s="111"/>
      <c r="Z44" s="111"/>
      <c r="AA44" s="111"/>
      <c r="AB44" s="111"/>
      <c r="AC44" s="111"/>
      <c r="AD44" s="51">
        <f>SUM(B44:N44)</f>
        <v>3000</v>
      </c>
    </row>
    <row r="45" spans="1:32" ht="15" customHeight="1" x14ac:dyDescent="0.15">
      <c r="A45" s="103" t="s">
        <v>35</v>
      </c>
      <c r="B45" s="11">
        <f>SUM(B40:B44)</f>
        <v>0</v>
      </c>
      <c r="C45" s="11">
        <f t="shared" ref="C45:L45" si="14">SUM(C40:C44)+B45</f>
        <v>258.33333333333337</v>
      </c>
      <c r="D45" s="11">
        <f t="shared" si="14"/>
        <v>516.66666666666674</v>
      </c>
      <c r="E45" s="11">
        <f t="shared" si="14"/>
        <v>775.00000000000011</v>
      </c>
      <c r="F45" s="11">
        <f t="shared" si="14"/>
        <v>1033.3333333333335</v>
      </c>
      <c r="G45" s="11">
        <f t="shared" si="14"/>
        <v>1176.6666666666667</v>
      </c>
      <c r="H45" s="105">
        <f t="shared" si="14"/>
        <v>1420</v>
      </c>
      <c r="I45" s="11">
        <f t="shared" si="14"/>
        <v>1660</v>
      </c>
      <c r="J45" s="105">
        <v>1850</v>
      </c>
      <c r="K45" s="11">
        <f t="shared" si="14"/>
        <v>2100</v>
      </c>
      <c r="L45" s="11">
        <f t="shared" si="14"/>
        <v>2350</v>
      </c>
      <c r="M45" s="11">
        <f>SUM(M40:M44)+L45</f>
        <v>2600</v>
      </c>
      <c r="N45" s="11">
        <f>SUM(N40:N44)+M45</f>
        <v>2850</v>
      </c>
      <c r="O45" s="11">
        <f>SUM(O40:O44)+N45</f>
        <v>2800</v>
      </c>
      <c r="P45" s="11">
        <f>SUM(P40:P44)+O45</f>
        <v>1050</v>
      </c>
      <c r="Q45" s="11">
        <f t="shared" ref="Q45:V45" si="15">SUM(Q40:Q44)+P45</f>
        <v>1200</v>
      </c>
      <c r="R45" s="11">
        <f t="shared" si="15"/>
        <v>1450</v>
      </c>
      <c r="S45" s="11">
        <f t="shared" si="15"/>
        <v>1700</v>
      </c>
      <c r="T45" s="11">
        <f t="shared" si="15"/>
        <v>1950</v>
      </c>
      <c r="U45" s="11">
        <f t="shared" si="15"/>
        <v>2200</v>
      </c>
      <c r="V45" s="11">
        <f t="shared" si="15"/>
        <v>2450</v>
      </c>
      <c r="W45" s="11">
        <f>SUM(W40:W44)+V45</f>
        <v>2700</v>
      </c>
      <c r="X45" s="11">
        <f>SUM(X40:X44)+W45</f>
        <v>2950</v>
      </c>
      <c r="Y45" s="110"/>
      <c r="Z45" s="110"/>
      <c r="AA45" s="110"/>
      <c r="AB45" s="110"/>
      <c r="AC45" s="110"/>
      <c r="AD45" s="49">
        <f>SUM(B45:N45)</f>
        <v>18590</v>
      </c>
    </row>
    <row r="46" spans="1:32" ht="15" customHeight="1" x14ac:dyDescent="0.15">
      <c r="A46" s="124" t="s">
        <v>2</v>
      </c>
      <c r="B46" s="125"/>
      <c r="C46" s="125"/>
      <c r="D46" s="125"/>
      <c r="E46" s="125"/>
      <c r="F46" s="125"/>
      <c r="G46" s="125"/>
      <c r="H46" s="125"/>
      <c r="I46" s="12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6"/>
    </row>
    <row r="47" spans="1:32" ht="15" customHeight="1" x14ac:dyDescent="0.15">
      <c r="A47" s="27" t="s">
        <v>19</v>
      </c>
      <c r="B47" s="4"/>
      <c r="C47" s="4"/>
      <c r="D47" s="4">
        <v>-20</v>
      </c>
      <c r="E47" s="4">
        <v>0</v>
      </c>
      <c r="F47" s="4">
        <v>-20</v>
      </c>
      <c r="G47" s="4">
        <v>0</v>
      </c>
      <c r="H47" s="4">
        <v>-20</v>
      </c>
      <c r="I47" s="4">
        <v>0</v>
      </c>
      <c r="J47" s="4">
        <v>-20</v>
      </c>
      <c r="K47" s="4">
        <v>0</v>
      </c>
      <c r="L47" s="4">
        <v>-20</v>
      </c>
      <c r="M47" s="4">
        <v>0</v>
      </c>
      <c r="N47" s="4">
        <v>-20</v>
      </c>
      <c r="O47" s="90">
        <v>0</v>
      </c>
      <c r="P47" s="90">
        <v>-20</v>
      </c>
      <c r="Q47" s="90">
        <v>0</v>
      </c>
      <c r="R47" s="90">
        <v>-20</v>
      </c>
      <c r="S47" s="90">
        <v>0</v>
      </c>
      <c r="T47" s="90">
        <v>-20</v>
      </c>
      <c r="U47" s="90">
        <v>0</v>
      </c>
      <c r="V47" s="90">
        <v>-20</v>
      </c>
      <c r="W47" s="90">
        <v>0</v>
      </c>
      <c r="X47" s="90">
        <v>-20</v>
      </c>
      <c r="Y47" s="95"/>
      <c r="Z47" s="95"/>
      <c r="AA47" s="95"/>
      <c r="AB47" s="95"/>
      <c r="AC47" s="95"/>
      <c r="AD47" s="50">
        <f>SUM(B47:N47)</f>
        <v>-120</v>
      </c>
    </row>
    <row r="48" spans="1:32" ht="15" customHeight="1" x14ac:dyDescent="0.15">
      <c r="A48" s="2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78"/>
      <c r="Z48" s="78"/>
      <c r="AA48" s="78"/>
      <c r="AB48" s="78"/>
      <c r="AC48" s="78"/>
      <c r="AD48" s="47"/>
    </row>
    <row r="49" spans="1:31" ht="15" customHeight="1" x14ac:dyDescent="0.15">
      <c r="A49" s="30" t="s">
        <v>36</v>
      </c>
      <c r="B49" s="8"/>
      <c r="C49" s="8">
        <v>10</v>
      </c>
      <c r="D49" s="8">
        <f t="shared" ref="D49:X49" si="16">20/2</f>
        <v>10</v>
      </c>
      <c r="E49" s="8">
        <f t="shared" si="16"/>
        <v>10</v>
      </c>
      <c r="F49" s="8">
        <f t="shared" si="16"/>
        <v>10</v>
      </c>
      <c r="G49" s="8">
        <f t="shared" si="16"/>
        <v>10</v>
      </c>
      <c r="H49" s="8">
        <f t="shared" si="16"/>
        <v>10</v>
      </c>
      <c r="I49" s="8">
        <f t="shared" si="16"/>
        <v>10</v>
      </c>
      <c r="J49" s="8">
        <f t="shared" si="16"/>
        <v>10</v>
      </c>
      <c r="K49" s="8">
        <f t="shared" si="16"/>
        <v>10</v>
      </c>
      <c r="L49" s="8">
        <f t="shared" si="16"/>
        <v>10</v>
      </c>
      <c r="M49" s="8">
        <f t="shared" si="16"/>
        <v>10</v>
      </c>
      <c r="N49" s="8">
        <f t="shared" si="16"/>
        <v>10</v>
      </c>
      <c r="O49" s="93">
        <f t="shared" si="16"/>
        <v>10</v>
      </c>
      <c r="P49" s="93">
        <f t="shared" si="16"/>
        <v>10</v>
      </c>
      <c r="Q49" s="93">
        <f t="shared" si="16"/>
        <v>10</v>
      </c>
      <c r="R49" s="93">
        <f t="shared" si="16"/>
        <v>10</v>
      </c>
      <c r="S49" s="93">
        <f t="shared" si="16"/>
        <v>10</v>
      </c>
      <c r="T49" s="93">
        <f t="shared" si="16"/>
        <v>10</v>
      </c>
      <c r="U49" s="93">
        <f t="shared" si="16"/>
        <v>10</v>
      </c>
      <c r="V49" s="93">
        <f t="shared" si="16"/>
        <v>10</v>
      </c>
      <c r="W49" s="93">
        <f t="shared" si="16"/>
        <v>10</v>
      </c>
      <c r="X49" s="93">
        <f t="shared" si="16"/>
        <v>10</v>
      </c>
      <c r="Y49" s="111"/>
      <c r="Z49" s="111"/>
      <c r="AA49" s="111"/>
      <c r="AB49" s="111"/>
      <c r="AC49" s="111"/>
      <c r="AD49" s="51">
        <f>SUM(B49:N49)</f>
        <v>120</v>
      </c>
    </row>
    <row r="50" spans="1:31" ht="15" customHeight="1" x14ac:dyDescent="0.15">
      <c r="A50" s="103" t="s">
        <v>37</v>
      </c>
      <c r="B50" s="10">
        <f>SUM(B47:B49)</f>
        <v>0</v>
      </c>
      <c r="C50" s="10">
        <f t="shared" ref="C50:M50" si="17">SUM(C47:C49)+B50</f>
        <v>10</v>
      </c>
      <c r="D50" s="10">
        <f t="shared" si="17"/>
        <v>0</v>
      </c>
      <c r="E50" s="10">
        <f t="shared" si="17"/>
        <v>10</v>
      </c>
      <c r="F50" s="10">
        <f t="shared" si="17"/>
        <v>0</v>
      </c>
      <c r="G50" s="10">
        <f t="shared" si="17"/>
        <v>10</v>
      </c>
      <c r="H50" s="104">
        <f t="shared" si="17"/>
        <v>0</v>
      </c>
      <c r="I50" s="10">
        <f t="shared" si="17"/>
        <v>10</v>
      </c>
      <c r="J50" s="104">
        <v>0</v>
      </c>
      <c r="K50" s="10">
        <f t="shared" si="17"/>
        <v>10</v>
      </c>
      <c r="L50" s="10">
        <f t="shared" si="17"/>
        <v>0</v>
      </c>
      <c r="M50" s="10">
        <f t="shared" si="17"/>
        <v>10</v>
      </c>
      <c r="N50" s="10">
        <f>SUM(N47:N49)+M50</f>
        <v>0</v>
      </c>
      <c r="O50" s="89">
        <f t="shared" ref="O50:W50" si="18">SUM(O47:O49)+N50</f>
        <v>10</v>
      </c>
      <c r="P50" s="89">
        <f t="shared" si="18"/>
        <v>0</v>
      </c>
      <c r="Q50" s="89">
        <f t="shared" si="18"/>
        <v>10</v>
      </c>
      <c r="R50" s="89">
        <f t="shared" si="18"/>
        <v>0</v>
      </c>
      <c r="S50" s="89">
        <f t="shared" si="18"/>
        <v>10</v>
      </c>
      <c r="T50" s="89">
        <f t="shared" si="18"/>
        <v>0</v>
      </c>
      <c r="U50" s="89">
        <f t="shared" si="18"/>
        <v>10</v>
      </c>
      <c r="V50" s="89">
        <f t="shared" si="18"/>
        <v>0</v>
      </c>
      <c r="W50" s="89">
        <f t="shared" si="18"/>
        <v>10</v>
      </c>
      <c r="X50" s="89">
        <f>SUM(X47:X49)+W50</f>
        <v>0</v>
      </c>
      <c r="Y50" s="112"/>
      <c r="Z50" s="112"/>
      <c r="AA50" s="112"/>
      <c r="AB50" s="112"/>
      <c r="AC50" s="112"/>
      <c r="AD50" s="46">
        <f>SUM(B50:N50)</f>
        <v>60</v>
      </c>
    </row>
    <row r="51" spans="1:31" ht="15" customHeight="1" x14ac:dyDescent="0.15">
      <c r="A51" s="124" t="s">
        <v>9</v>
      </c>
      <c r="B51" s="125"/>
      <c r="C51" s="125"/>
      <c r="D51" s="125"/>
      <c r="E51" s="125"/>
      <c r="F51" s="125"/>
      <c r="G51" s="125"/>
      <c r="H51" s="125"/>
      <c r="I51" s="12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26"/>
    </row>
    <row r="52" spans="1:31" ht="15" customHeight="1" x14ac:dyDescent="0.15">
      <c r="A52" s="2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50"/>
    </row>
    <row r="53" spans="1:31" ht="15" customHeight="1" thickBot="1" x14ac:dyDescent="0.2">
      <c r="A53" s="28" t="s">
        <v>52</v>
      </c>
      <c r="B53" s="6"/>
      <c r="C53" s="6"/>
      <c r="D53" s="6">
        <v>-30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86">
        <v>0</v>
      </c>
      <c r="P53" s="86">
        <v>0</v>
      </c>
      <c r="Q53" s="86">
        <v>0</v>
      </c>
      <c r="R53" s="86">
        <v>0</v>
      </c>
      <c r="S53" s="94"/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94"/>
      <c r="Z53" s="94"/>
      <c r="AA53" s="94"/>
      <c r="AB53" s="94"/>
      <c r="AC53" s="94"/>
      <c r="AD53" s="47">
        <f>SUM(B53:N53)</f>
        <v>-30</v>
      </c>
      <c r="AE53" s="1"/>
    </row>
    <row r="54" spans="1:31" ht="15" customHeight="1" thickBot="1" x14ac:dyDescent="0.2">
      <c r="A54" s="58"/>
      <c r="B54" s="59" t="s">
        <v>56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9"/>
    </row>
    <row r="55" spans="1:31" ht="15" customHeight="1" x14ac:dyDescent="0.15">
      <c r="A55" s="31" t="s">
        <v>55</v>
      </c>
      <c r="B55" s="10"/>
      <c r="C55" s="10"/>
      <c r="D55" s="10">
        <v>-20</v>
      </c>
      <c r="E55" s="10">
        <v>0</v>
      </c>
      <c r="F55" s="10">
        <v>0</v>
      </c>
      <c r="G55" s="10">
        <v>-20</v>
      </c>
      <c r="H55" s="10">
        <v>0</v>
      </c>
      <c r="I55" s="10">
        <v>0</v>
      </c>
      <c r="J55" s="10">
        <v>-20</v>
      </c>
      <c r="K55" s="10">
        <v>0</v>
      </c>
      <c r="L55" s="10">
        <v>0</v>
      </c>
      <c r="M55" s="10">
        <v>-20</v>
      </c>
      <c r="N55" s="10">
        <v>0</v>
      </c>
      <c r="O55" s="89">
        <v>0</v>
      </c>
      <c r="P55" s="89">
        <v>-20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-20</v>
      </c>
      <c r="W55" s="89">
        <v>0</v>
      </c>
      <c r="X55" s="89">
        <v>0</v>
      </c>
      <c r="Y55" s="112"/>
      <c r="Z55" s="112"/>
      <c r="AA55" s="112"/>
      <c r="AB55" s="112"/>
      <c r="AC55" s="112"/>
      <c r="AD55" s="46">
        <f>SUM(B55:N55)</f>
        <v>-80</v>
      </c>
    </row>
    <row r="56" spans="1:31" ht="15" customHeight="1" x14ac:dyDescent="0.15">
      <c r="A56" s="2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47"/>
    </row>
    <row r="57" spans="1:31" ht="15" customHeight="1" x14ac:dyDescent="0.15">
      <c r="A57" s="30" t="s">
        <v>38</v>
      </c>
      <c r="B57" s="8"/>
      <c r="C57" s="8">
        <v>13</v>
      </c>
      <c r="D57" s="9">
        <f t="shared" ref="D57:H57" si="19">20/3</f>
        <v>6.666666666666667</v>
      </c>
      <c r="E57" s="9">
        <f t="shared" si="19"/>
        <v>6.666666666666667</v>
      </c>
      <c r="F57" s="9">
        <f t="shared" si="19"/>
        <v>6.666666666666667</v>
      </c>
      <c r="G57" s="9">
        <f t="shared" si="19"/>
        <v>6.666666666666667</v>
      </c>
      <c r="H57" s="9">
        <f t="shared" si="19"/>
        <v>6.666666666666667</v>
      </c>
      <c r="I57" s="9">
        <v>10</v>
      </c>
      <c r="J57" s="9">
        <v>10</v>
      </c>
      <c r="K57" s="9">
        <v>10</v>
      </c>
      <c r="L57" s="9">
        <v>10</v>
      </c>
      <c r="M57" s="9">
        <v>10</v>
      </c>
      <c r="N57" s="9">
        <v>10</v>
      </c>
      <c r="O57" s="91">
        <v>10</v>
      </c>
      <c r="P57" s="91">
        <v>10</v>
      </c>
      <c r="Q57" s="91">
        <v>10</v>
      </c>
      <c r="R57" s="91">
        <v>10</v>
      </c>
      <c r="S57" s="91">
        <v>10</v>
      </c>
      <c r="T57" s="91">
        <v>10</v>
      </c>
      <c r="U57" s="91">
        <v>10</v>
      </c>
      <c r="V57" s="91">
        <v>10</v>
      </c>
      <c r="W57" s="91">
        <v>10</v>
      </c>
      <c r="X57" s="91">
        <v>10</v>
      </c>
      <c r="Y57" s="115"/>
      <c r="Z57" s="115"/>
      <c r="AA57" s="115"/>
      <c r="AB57" s="115"/>
      <c r="AC57" s="115"/>
      <c r="AD57" s="54">
        <f>SUM(B57:N57)</f>
        <v>106.33333333333333</v>
      </c>
    </row>
    <row r="58" spans="1:31" ht="15" customHeight="1" x14ac:dyDescent="0.15">
      <c r="A58" s="103" t="s">
        <v>39</v>
      </c>
      <c r="B58" s="10">
        <f>SUM(B52:B57)</f>
        <v>0</v>
      </c>
      <c r="C58" s="11">
        <f t="shared" ref="C58:M58" si="20">SUM(C52:C57)+B58</f>
        <v>13</v>
      </c>
      <c r="D58" s="11">
        <f t="shared" si="20"/>
        <v>-30.333333333333336</v>
      </c>
      <c r="E58" s="11">
        <f t="shared" si="20"/>
        <v>-23.666666666666668</v>
      </c>
      <c r="F58" s="11">
        <f t="shared" si="20"/>
        <v>-17</v>
      </c>
      <c r="G58" s="11">
        <f t="shared" si="20"/>
        <v>-30.333333333333332</v>
      </c>
      <c r="H58" s="105">
        <v>350</v>
      </c>
      <c r="I58" s="11">
        <f t="shared" si="20"/>
        <v>360</v>
      </c>
      <c r="J58" s="105">
        <v>200</v>
      </c>
      <c r="K58" s="108">
        <v>0</v>
      </c>
      <c r="L58" s="11">
        <f t="shared" si="20"/>
        <v>10</v>
      </c>
      <c r="M58" s="11">
        <f t="shared" si="20"/>
        <v>0</v>
      </c>
      <c r="N58" s="11">
        <f>SUM(N52:N57)+M58</f>
        <v>10</v>
      </c>
      <c r="O58" s="92">
        <f t="shared" ref="O58:S58" si="21">SUM(O52:O57)+N58</f>
        <v>20</v>
      </c>
      <c r="P58" s="92">
        <f t="shared" si="21"/>
        <v>10</v>
      </c>
      <c r="Q58" s="92">
        <f t="shared" si="21"/>
        <v>20</v>
      </c>
      <c r="R58" s="92">
        <f t="shared" si="21"/>
        <v>30</v>
      </c>
      <c r="S58" s="92">
        <f t="shared" si="21"/>
        <v>40</v>
      </c>
      <c r="T58" s="92">
        <f t="shared" ref="T58" si="22">SUM(T52:T57)+S58</f>
        <v>50</v>
      </c>
      <c r="U58" s="92">
        <f t="shared" ref="U58" si="23">SUM(U52:U57)+T58</f>
        <v>60</v>
      </c>
      <c r="V58" s="92">
        <f t="shared" ref="V58" si="24">SUM(V52:V57)+U58</f>
        <v>50</v>
      </c>
      <c r="W58" s="92">
        <f t="shared" ref="W58" si="25">SUM(W52:W57)+V58</f>
        <v>60</v>
      </c>
      <c r="X58" s="92">
        <f>SUM(X52:X57)+W58</f>
        <v>70</v>
      </c>
      <c r="Y58" s="116"/>
      <c r="Z58" s="116"/>
      <c r="AA58" s="116"/>
      <c r="AB58" s="116"/>
      <c r="AC58" s="116"/>
      <c r="AD58" s="49">
        <f>SUM(B58:N58)</f>
        <v>841.66666666666674</v>
      </c>
    </row>
    <row r="59" spans="1:31" ht="15" customHeight="1" x14ac:dyDescent="0.15">
      <c r="A59" s="124" t="s">
        <v>10</v>
      </c>
      <c r="B59" s="125"/>
      <c r="C59" s="125"/>
      <c r="D59" s="125"/>
      <c r="E59" s="125"/>
      <c r="F59" s="125"/>
      <c r="G59" s="125"/>
      <c r="H59" s="125"/>
      <c r="I59" s="12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26"/>
    </row>
    <row r="60" spans="1:31" ht="15" customHeight="1" x14ac:dyDescent="0.15">
      <c r="A60" s="27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50"/>
    </row>
    <row r="61" spans="1:31" ht="15" customHeight="1" x14ac:dyDescent="0.15">
      <c r="A61" s="124" t="s">
        <v>11</v>
      </c>
      <c r="B61" s="125"/>
      <c r="C61" s="125"/>
      <c r="D61" s="125"/>
      <c r="E61" s="125"/>
      <c r="F61" s="125"/>
      <c r="G61" s="125"/>
      <c r="H61" s="125"/>
      <c r="I61" s="12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26"/>
    </row>
    <row r="62" spans="1:31" ht="15" customHeight="1" x14ac:dyDescent="0.15">
      <c r="A62" s="27" t="s">
        <v>14</v>
      </c>
      <c r="B62" s="4"/>
      <c r="C62" s="4"/>
      <c r="D62" s="4">
        <v>-5</v>
      </c>
      <c r="E62" s="4">
        <v>-5</v>
      </c>
      <c r="F62" s="4">
        <v>-5</v>
      </c>
      <c r="G62" s="4">
        <v>-5</v>
      </c>
      <c r="H62" s="4">
        <v>-5</v>
      </c>
      <c r="I62" s="4">
        <v>-5</v>
      </c>
      <c r="J62" s="4">
        <v>-5</v>
      </c>
      <c r="K62" s="4">
        <v>-5</v>
      </c>
      <c r="L62" s="4">
        <v>-5</v>
      </c>
      <c r="M62" s="4">
        <v>-5</v>
      </c>
      <c r="N62" s="4">
        <v>-5</v>
      </c>
      <c r="O62" s="90">
        <v>-5</v>
      </c>
      <c r="P62" s="90">
        <v>-5</v>
      </c>
      <c r="Q62" s="90">
        <v>-5</v>
      </c>
      <c r="R62" s="90">
        <v>-5</v>
      </c>
      <c r="S62" s="90"/>
      <c r="T62" s="90">
        <v>-5</v>
      </c>
      <c r="U62" s="90">
        <v>-5</v>
      </c>
      <c r="V62" s="90">
        <v>-5</v>
      </c>
      <c r="W62" s="95">
        <v>-5</v>
      </c>
      <c r="X62" s="90">
        <v>-5</v>
      </c>
      <c r="Y62" s="95"/>
      <c r="Z62" s="95"/>
      <c r="AA62" s="95"/>
      <c r="AB62" s="95"/>
      <c r="AC62" s="95"/>
      <c r="AD62" s="50">
        <f>SUM(B62:N62)</f>
        <v>-55</v>
      </c>
    </row>
    <row r="63" spans="1:31" ht="15" customHeight="1" thickBot="1" x14ac:dyDescent="0.2">
      <c r="A63" s="28" t="s">
        <v>42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94"/>
      <c r="P63" s="94"/>
      <c r="Q63" s="94"/>
      <c r="R63" s="94"/>
      <c r="S63" s="94">
        <v>-250</v>
      </c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47"/>
      <c r="AE63" s="1"/>
    </row>
    <row r="64" spans="1:31" ht="15" customHeight="1" thickBot="1" x14ac:dyDescent="0.2">
      <c r="A64" s="58"/>
      <c r="B64" s="59" t="s">
        <v>61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9"/>
    </row>
    <row r="65" spans="1:267" ht="15" customHeight="1" x14ac:dyDescent="0.15">
      <c r="A65" s="3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46"/>
    </row>
    <row r="66" spans="1:267" ht="15" customHeight="1" x14ac:dyDescent="0.15">
      <c r="A66" s="30" t="s">
        <v>40</v>
      </c>
      <c r="B66" s="8">
        <v>0</v>
      </c>
      <c r="C66" s="9">
        <v>15</v>
      </c>
      <c r="D66" s="9">
        <v>15</v>
      </c>
      <c r="E66" s="9">
        <v>15</v>
      </c>
      <c r="F66" s="9">
        <v>15</v>
      </c>
      <c r="G66" s="9">
        <v>15</v>
      </c>
      <c r="H66" s="9">
        <v>15</v>
      </c>
      <c r="I66" s="9">
        <v>15</v>
      </c>
      <c r="J66" s="9">
        <v>15</v>
      </c>
      <c r="K66" s="9">
        <v>25</v>
      </c>
      <c r="L66" s="9">
        <v>25</v>
      </c>
      <c r="M66" s="9">
        <v>25</v>
      </c>
      <c r="N66" s="9">
        <v>25</v>
      </c>
      <c r="O66" s="91">
        <v>25</v>
      </c>
      <c r="P66" s="91">
        <v>25</v>
      </c>
      <c r="Q66" s="91">
        <v>25</v>
      </c>
      <c r="R66" s="91">
        <v>25</v>
      </c>
      <c r="S66" s="91">
        <v>25</v>
      </c>
      <c r="T66" s="91">
        <v>25</v>
      </c>
      <c r="U66" s="91">
        <v>25</v>
      </c>
      <c r="V66" s="91">
        <v>25</v>
      </c>
      <c r="W66" s="91">
        <v>25</v>
      </c>
      <c r="X66" s="91">
        <v>25</v>
      </c>
      <c r="Y66" s="115"/>
      <c r="Z66" s="115"/>
      <c r="AA66" s="115"/>
      <c r="AB66" s="115"/>
      <c r="AC66" s="115"/>
      <c r="AD66" s="54">
        <f>SUM(B66:N66)</f>
        <v>220</v>
      </c>
      <c r="JG66" s="9"/>
    </row>
    <row r="67" spans="1:267" ht="15" customHeight="1" x14ac:dyDescent="0.15">
      <c r="A67" s="103" t="s">
        <v>41</v>
      </c>
      <c r="B67" s="10">
        <f>SUM(B62:B66)</f>
        <v>0</v>
      </c>
      <c r="C67" s="11">
        <f>SUM(C60:C66)</f>
        <v>15</v>
      </c>
      <c r="D67" s="11">
        <f t="shared" ref="D67:M67" si="26">SUM(D60:D66)+C67</f>
        <v>25</v>
      </c>
      <c r="E67" s="11">
        <f t="shared" si="26"/>
        <v>35</v>
      </c>
      <c r="F67" s="11">
        <f t="shared" si="26"/>
        <v>45</v>
      </c>
      <c r="G67" s="11">
        <f t="shared" si="26"/>
        <v>55</v>
      </c>
      <c r="H67" s="105">
        <f t="shared" si="26"/>
        <v>65</v>
      </c>
      <c r="I67" s="11">
        <f t="shared" si="26"/>
        <v>75</v>
      </c>
      <c r="J67" s="105">
        <v>85</v>
      </c>
      <c r="K67" s="11">
        <f t="shared" si="26"/>
        <v>105</v>
      </c>
      <c r="L67" s="108">
        <v>172</v>
      </c>
      <c r="M67" s="11">
        <f t="shared" si="26"/>
        <v>192</v>
      </c>
      <c r="N67" s="11">
        <f>SUM(N60:N66)+M67</f>
        <v>212</v>
      </c>
      <c r="O67" s="92">
        <f t="shared" ref="O67:T67" si="27">SUM(O60:O66)+N67</f>
        <v>232</v>
      </c>
      <c r="P67" s="92">
        <f t="shared" si="27"/>
        <v>252</v>
      </c>
      <c r="Q67" s="92">
        <f t="shared" si="27"/>
        <v>272</v>
      </c>
      <c r="R67" s="92">
        <f t="shared" si="27"/>
        <v>292</v>
      </c>
      <c r="S67" s="92">
        <f t="shared" si="27"/>
        <v>67</v>
      </c>
      <c r="T67" s="92">
        <f t="shared" si="27"/>
        <v>87</v>
      </c>
      <c r="U67" s="92">
        <f>SUM(U60:U66)+T67</f>
        <v>107</v>
      </c>
      <c r="V67" s="92">
        <f t="shared" ref="V67" si="28">SUM(V60:V66)+U67</f>
        <v>127</v>
      </c>
      <c r="W67" s="92">
        <f t="shared" ref="W67" si="29">SUM(W60:W66)+V67</f>
        <v>147</v>
      </c>
      <c r="X67" s="92">
        <f>SUM(X60:X66)+W67</f>
        <v>167</v>
      </c>
      <c r="Y67" s="116"/>
      <c r="Z67" s="116"/>
      <c r="AA67" s="116"/>
      <c r="AB67" s="116"/>
      <c r="AC67" s="116"/>
      <c r="AD67" s="49">
        <f>SUM(B67:N67)</f>
        <v>1081</v>
      </c>
    </row>
    <row r="68" spans="1:267" ht="15" customHeight="1" x14ac:dyDescent="0.15">
      <c r="A68" s="124" t="s">
        <v>12</v>
      </c>
      <c r="B68" s="125"/>
      <c r="C68" s="125"/>
      <c r="D68" s="125"/>
      <c r="E68" s="125"/>
      <c r="F68" s="125"/>
      <c r="G68" s="125"/>
      <c r="H68" s="125"/>
      <c r="I68" s="125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26"/>
    </row>
    <row r="69" spans="1:267" ht="15" customHeight="1" x14ac:dyDescent="0.15">
      <c r="A69" s="32" t="s">
        <v>60</v>
      </c>
      <c r="B69" s="8"/>
      <c r="C69" s="8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51"/>
    </row>
    <row r="70" spans="1:267" ht="15" customHeight="1" x14ac:dyDescent="0.15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55"/>
    </row>
    <row r="71" spans="1:267" ht="15" customHeight="1" x14ac:dyDescent="0.15">
      <c r="A71" s="17" t="s">
        <v>45</v>
      </c>
      <c r="B71" s="15"/>
      <c r="C71" s="16">
        <f>B75</f>
        <v>200</v>
      </c>
      <c r="D71" s="16">
        <f t="shared" ref="D71:M71" si="30">C75</f>
        <v>1088.9708731670805</v>
      </c>
      <c r="E71" s="16">
        <f t="shared" si="30"/>
        <v>1544.1084130008276</v>
      </c>
      <c r="F71" s="16">
        <f t="shared" si="30"/>
        <v>1956.7459528345748</v>
      </c>
      <c r="G71" s="16">
        <f t="shared" si="30"/>
        <v>2425</v>
      </c>
      <c r="H71" s="16">
        <f t="shared" si="30"/>
        <v>2535</v>
      </c>
      <c r="I71" s="16">
        <f t="shared" si="30"/>
        <v>2397</v>
      </c>
      <c r="J71" s="16">
        <f t="shared" si="30"/>
        <v>2979</v>
      </c>
      <c r="K71" s="16">
        <f>J75</f>
        <v>3640</v>
      </c>
      <c r="L71" s="16">
        <f t="shared" si="30"/>
        <v>3840</v>
      </c>
      <c r="M71" s="16">
        <f t="shared" si="30"/>
        <v>3082</v>
      </c>
      <c r="N71" s="16">
        <f>M75</f>
        <v>3374</v>
      </c>
      <c r="O71" s="16">
        <f t="shared" ref="O71:W71" si="31">N75</f>
        <v>3930</v>
      </c>
      <c r="P71" s="16">
        <f t="shared" si="31"/>
        <v>3861.666666666667</v>
      </c>
      <c r="Q71" s="16">
        <f t="shared" si="31"/>
        <v>2083.3333333333339</v>
      </c>
      <c r="R71" s="16">
        <f t="shared" si="31"/>
        <v>2145.0000000000009</v>
      </c>
      <c r="S71" s="16">
        <f t="shared" si="31"/>
        <v>2356.6666666666679</v>
      </c>
      <c r="T71" s="16">
        <f t="shared" si="31"/>
        <v>2373.3333333333348</v>
      </c>
      <c r="U71" s="16">
        <f t="shared" si="31"/>
        <v>2615.0000000000018</v>
      </c>
      <c r="V71" s="16">
        <f t="shared" si="31"/>
        <v>2846.6666666666688</v>
      </c>
      <c r="W71" s="16">
        <f t="shared" si="31"/>
        <v>3068.3333333333358</v>
      </c>
      <c r="X71" s="16">
        <f>W75</f>
        <v>3380.0000000000027</v>
      </c>
      <c r="Y71" s="117"/>
      <c r="Z71" s="117"/>
      <c r="AA71" s="117"/>
      <c r="AB71" s="117"/>
      <c r="AC71" s="117"/>
      <c r="AD71" s="56">
        <f>SUM(B71:N71)</f>
        <v>29061.825239002483</v>
      </c>
    </row>
    <row r="72" spans="1:267" ht="15" customHeight="1" x14ac:dyDescent="0.15">
      <c r="A72" s="17" t="s">
        <v>49</v>
      </c>
      <c r="B72" s="18"/>
      <c r="C72" s="16">
        <f>SUM(C5:C8)+SUM(C16:C17)+SUM(C22:C23)+SUM(C28:C29)+SUM(C34:C35)+SUM(C40:C42)+SUM(C47)+SUM(C52:C55)+SUM(C62:C63)</f>
        <v>-200</v>
      </c>
      <c r="D72" s="16">
        <f t="shared" ref="D72:L72" si="32">SUM(D5:D8)+SUM(D16:D17)+SUM(D22:D23)+SUM(D28:D29)+SUM(D34:D35)+SUM(D40:D42)+SUM(D47)+SUM(D52:D55)+SUM(D62:D63)</f>
        <v>-390</v>
      </c>
      <c r="E72" s="16">
        <f t="shared" si="32"/>
        <v>-320</v>
      </c>
      <c r="F72" s="16">
        <f t="shared" si="32"/>
        <v>-360</v>
      </c>
      <c r="G72" s="16">
        <f t="shared" si="32"/>
        <v>-540</v>
      </c>
      <c r="H72" s="16">
        <f t="shared" si="32"/>
        <v>-300</v>
      </c>
      <c r="I72" s="16">
        <f>SUM(I5:I8)+SUM(I16:I17)+SUM(I22:I23)+SUM(I28:I29)+SUM(I34:I35)+SUM(I40:I42)+SUM(I47)+SUM(I52:I55)+SUM(I62:I63)</f>
        <v>-365</v>
      </c>
      <c r="J72" s="16">
        <f t="shared" si="32"/>
        <v>-385</v>
      </c>
      <c r="K72" s="16">
        <f t="shared" si="32"/>
        <v>-385</v>
      </c>
      <c r="L72" s="16">
        <f t="shared" si="32"/>
        <v>-435</v>
      </c>
      <c r="M72" s="16">
        <f>SUM(M5:M8)+SUM(M16:M17)+SUM(M22:M23)+SUM(M28:M29)+SUM(M34:M35)+SUM(M40:M42)+SUM(M47)+SUM(M52:M55)+SUM(M62:M63)</f>
        <v>-405</v>
      </c>
      <c r="N72" s="16">
        <f>SUM(N5:N8)+SUM(N16:N17)+SUM(N22:N23)+SUM(N28:N29)+SUM(N34:N35)+SUM(N40:N42)+SUM(N47)+SUM(N52:N55)+SUM(N62:N63)</f>
        <v>-405</v>
      </c>
      <c r="O72" s="16">
        <f>SUM(O5:O8)+SUM(O16:O17)+SUM(O22:O23)+SUM(O28:O29)+SUM(O34:O35)+SUM(O40:O42)+SUM(O47)+SUM(O52:O55)+SUM(O62:O63)</f>
        <v>-715</v>
      </c>
      <c r="P72" s="16">
        <f>SUM(P5:P8)+SUM(P16:P17)+SUM(P22:P23)+SUM(P28:P29)+SUM(P34:P35)+SUM(P40:P42)+SUM(P47)+SUM(P52:P55)+SUM(P62:P63)</f>
        <v>-2425</v>
      </c>
      <c r="Q72" s="16">
        <f t="shared" ref="Q72:V72" si="33">SUM(Q5:Q8)+SUM(Q16:Q17)+SUM(Q22:Q23)+SUM(Q28:Q29)+SUM(Q34:Q35)+SUM(Q40:Q42)+SUM(Q47)+SUM(Q52:Q55)+SUM(Q62:Q63)</f>
        <v>-585</v>
      </c>
      <c r="R72" s="16">
        <f t="shared" si="33"/>
        <v>-435</v>
      </c>
      <c r="S72" s="16">
        <f t="shared" si="33"/>
        <v>-630</v>
      </c>
      <c r="T72" s="16">
        <f t="shared" si="33"/>
        <v>-405</v>
      </c>
      <c r="U72" s="16">
        <f t="shared" si="33"/>
        <v>-415</v>
      </c>
      <c r="V72" s="16">
        <f t="shared" si="33"/>
        <v>-425</v>
      </c>
      <c r="W72" s="16">
        <f>SUM(W5:W8)+SUM(W16:W17)+SUM(W22:W23)+SUM(W28:W29)+SUM(W34:W35)+SUM(W40:W42)+SUM(W47)+SUM(W52:W55)+SUM(W62:W63)</f>
        <v>-335</v>
      </c>
      <c r="X72" s="16">
        <f>SUM(X5:X8)+SUM(X16:X17)+SUM(X22:X23)+SUM(X28:X29)+SUM(X34:X35)+SUM(X40:X42)+SUM(X47)+SUM(X52:X55)+SUM(X62:X63)</f>
        <v>-385</v>
      </c>
      <c r="Y72" s="117"/>
      <c r="Z72" s="117"/>
      <c r="AA72" s="117"/>
      <c r="AB72" s="117"/>
      <c r="AC72" s="117"/>
      <c r="AD72" s="56">
        <f>SUM(B72:N72)</f>
        <v>-4490</v>
      </c>
    </row>
    <row r="73" spans="1:267" ht="15" customHeight="1" x14ac:dyDescent="0.15">
      <c r="A73" s="17" t="s">
        <v>50</v>
      </c>
      <c r="B73" s="16">
        <v>200</v>
      </c>
      <c r="C73" s="16">
        <f>SUM(C11:C12)+C19+C25+C31+C37+C44+C49+C57+C66</f>
        <v>1088.9708731670805</v>
      </c>
      <c r="D73" s="16">
        <f t="shared" ref="D73:M73" si="34">SUM(D11:D12)+D19+D25+D31+D37+D44+D49+D57+D66</f>
        <v>845.13753983374716</v>
      </c>
      <c r="E73" s="16">
        <f t="shared" si="34"/>
        <v>732.63753983374727</v>
      </c>
      <c r="F73" s="16">
        <f t="shared" si="34"/>
        <v>661.8042065004139</v>
      </c>
      <c r="G73" s="16">
        <f t="shared" si="34"/>
        <v>581.8042065004139</v>
      </c>
      <c r="H73" s="16">
        <f>SUM(H11:H12)+H19+H25+H31+H37+H44+H49+H57+H66</f>
        <v>551.8042065004139</v>
      </c>
      <c r="I73" s="16">
        <f t="shared" si="34"/>
        <v>536.66666666666663</v>
      </c>
      <c r="J73" s="16">
        <f>SUM(J11:J12)+J19+J25+J31+J37+J44+J49+J57+J66</f>
        <v>536.66666666666663</v>
      </c>
      <c r="K73" s="16">
        <f t="shared" si="34"/>
        <v>556.66666666666663</v>
      </c>
      <c r="L73" s="16">
        <f>SUM(L11:L12)+L19+L25+L31+L37+L44+L49+L57+L66</f>
        <v>586.66666666666674</v>
      </c>
      <c r="M73" s="16">
        <f t="shared" si="34"/>
        <v>606.66666666666674</v>
      </c>
      <c r="N73" s="16">
        <f>SUM(N11:N12)+N19+N25+N31+N37+N44+N49+N57+N66</f>
        <v>636.66666666666674</v>
      </c>
      <c r="O73" s="16">
        <f t="shared" ref="O73:X73" si="35">SUM(O11:O12)+O19+O25+O31+O37+O44+O49+O57+O66</f>
        <v>646.66666666666674</v>
      </c>
      <c r="P73" s="16">
        <f t="shared" si="35"/>
        <v>646.66666666666674</v>
      </c>
      <c r="Q73" s="16">
        <f t="shared" si="35"/>
        <v>646.66666666666674</v>
      </c>
      <c r="R73" s="16">
        <f t="shared" si="35"/>
        <v>646.66666666666674</v>
      </c>
      <c r="S73" s="16">
        <f t="shared" si="35"/>
        <v>646.66666666666674</v>
      </c>
      <c r="T73" s="16">
        <f t="shared" si="35"/>
        <v>646.66666666666674</v>
      </c>
      <c r="U73" s="16">
        <f t="shared" si="35"/>
        <v>646.66666666666674</v>
      </c>
      <c r="V73" s="16">
        <f t="shared" si="35"/>
        <v>646.66666666666674</v>
      </c>
      <c r="W73" s="16">
        <f t="shared" si="35"/>
        <v>646.66666666666674</v>
      </c>
      <c r="X73" s="16">
        <f t="shared" si="35"/>
        <v>646.66666666666674</v>
      </c>
      <c r="Y73" s="117"/>
      <c r="Z73" s="117"/>
      <c r="AA73" s="117"/>
      <c r="AB73" s="117"/>
      <c r="AC73" s="117"/>
      <c r="AD73" s="56">
        <f>SUM(B73:N73)</f>
        <v>8122.1585723358185</v>
      </c>
    </row>
    <row r="74" spans="1:267" ht="15" customHeight="1" x14ac:dyDescent="0.15">
      <c r="A74" s="1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17"/>
      <c r="Z74" s="117"/>
      <c r="AA74" s="117"/>
      <c r="AB74" s="117"/>
      <c r="AC74" s="117"/>
      <c r="AD74" s="70"/>
    </row>
    <row r="75" spans="1:267" ht="15" customHeight="1" x14ac:dyDescent="0.15">
      <c r="A75" s="19" t="s">
        <v>44</v>
      </c>
      <c r="B75" s="20">
        <f>SUM(B71:B74)</f>
        <v>200</v>
      </c>
      <c r="C75" s="20">
        <f>SUM(C71:C74)</f>
        <v>1088.9708731670805</v>
      </c>
      <c r="D75" s="20">
        <f t="shared" ref="D75:X75" si="36">SUM(D71:D74)</f>
        <v>1544.1084130008276</v>
      </c>
      <c r="E75" s="20">
        <f>SUM(E71:E74)</f>
        <v>1956.7459528345748</v>
      </c>
      <c r="F75" s="102">
        <v>2425</v>
      </c>
      <c r="G75" s="102">
        <v>2535</v>
      </c>
      <c r="H75" s="102">
        <v>2397</v>
      </c>
      <c r="I75" s="102">
        <v>2979</v>
      </c>
      <c r="J75" s="102">
        <v>3640</v>
      </c>
      <c r="K75" s="102">
        <v>3840</v>
      </c>
      <c r="L75" s="102">
        <v>3082</v>
      </c>
      <c r="M75" s="102">
        <v>3374</v>
      </c>
      <c r="N75" s="102">
        <v>3930</v>
      </c>
      <c r="O75" s="20">
        <f t="shared" si="36"/>
        <v>3861.666666666667</v>
      </c>
      <c r="P75" s="20">
        <f t="shared" si="36"/>
        <v>2083.3333333333339</v>
      </c>
      <c r="Q75" s="20">
        <f t="shared" si="36"/>
        <v>2145.0000000000009</v>
      </c>
      <c r="R75" s="20">
        <f t="shared" si="36"/>
        <v>2356.6666666666679</v>
      </c>
      <c r="S75" s="20">
        <f t="shared" si="36"/>
        <v>2373.3333333333348</v>
      </c>
      <c r="T75" s="20">
        <f t="shared" si="36"/>
        <v>2615.0000000000018</v>
      </c>
      <c r="U75" s="20">
        <f t="shared" si="36"/>
        <v>2846.6666666666688</v>
      </c>
      <c r="V75" s="20">
        <f t="shared" si="36"/>
        <v>3068.3333333333358</v>
      </c>
      <c r="W75" s="20">
        <f t="shared" si="36"/>
        <v>3380.0000000000027</v>
      </c>
      <c r="X75" s="20">
        <f t="shared" si="36"/>
        <v>3641.6666666666697</v>
      </c>
      <c r="Y75" s="118"/>
      <c r="Z75" s="118"/>
      <c r="AA75" s="118"/>
      <c r="AB75" s="118"/>
      <c r="AC75" s="118"/>
      <c r="AD75" s="70">
        <f>SUM(B75:N75)</f>
        <v>32991.825239002486</v>
      </c>
    </row>
    <row r="76" spans="1:267" ht="18" customHeight="1" x14ac:dyDescent="0.15"/>
    <row r="77" spans="1:267" x14ac:dyDescent="0.15">
      <c r="C77" s="14"/>
      <c r="D77" s="14"/>
      <c r="E77" s="14"/>
      <c r="F77" s="14"/>
      <c r="G77" s="14"/>
      <c r="H77" s="14"/>
      <c r="I77" s="14"/>
      <c r="J77" s="121">
        <f>J14+J20+J26+J32+J38+J45+J50+J58+J67</f>
        <v>3440</v>
      </c>
      <c r="K77" s="121">
        <f>K14+K20+K26+K32+K38+K45+K50+K58+K67</f>
        <v>2772.666666666667</v>
      </c>
      <c r="L77" s="121">
        <f>L14+L20+L26+L32+L38+L45+L50+L58+L67</f>
        <v>3082.3333333333335</v>
      </c>
      <c r="M77" s="121">
        <v>3374</v>
      </c>
      <c r="N77" s="121">
        <v>3930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57"/>
    </row>
    <row r="82" spans="1:9" x14ac:dyDescent="0.15">
      <c r="H82" s="18"/>
    </row>
    <row r="88" spans="1:9" x14ac:dyDescent="0.15">
      <c r="A88" s="43"/>
    </row>
    <row r="91" spans="1:9" x14ac:dyDescent="0.15">
      <c r="I91" s="106"/>
    </row>
    <row r="92" spans="1:9" x14ac:dyDescent="0.15">
      <c r="I92" s="107"/>
    </row>
  </sheetData>
  <mergeCells count="11">
    <mergeCell ref="A33:I33"/>
    <mergeCell ref="A4:I4"/>
    <mergeCell ref="A15:I15"/>
    <mergeCell ref="A21:I21"/>
    <mergeCell ref="A27:I27"/>
    <mergeCell ref="A39:I39"/>
    <mergeCell ref="A68:I68"/>
    <mergeCell ref="A46:I46"/>
    <mergeCell ref="A51:I51"/>
    <mergeCell ref="A59:I59"/>
    <mergeCell ref="A61:I61"/>
  </mergeCells>
  <phoneticPr fontId="1" type="noConversion"/>
  <pageMargins left="0" right="0" top="0.39370078740157483" bottom="0" header="0" footer="0"/>
  <pageSetup paperSize="9" scale="98" orientation="landscape" r:id="rId1"/>
  <headerFooter alignWithMargins="0">
    <oddHeader>&amp;LUH-plan Brf Örtagården ver 1.03&amp;R&amp;D</oddHeader>
  </headerFooter>
  <rowBreaks count="1" manualBreakCount="1">
    <brk id="38" max="14" man="1"/>
  </rowBreaks>
  <colBreaks count="1" manualBreakCount="1">
    <brk id="30" max="74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64CC3-AC93-4B41-8657-AC54A2D8342F}">
  <dimension ref="A1:JG92"/>
  <sheetViews>
    <sheetView zoomScale="120" zoomScaleNormal="120" zoomScaleSheetLayoutView="70" workbookViewId="0">
      <pane ySplit="3" topLeftCell="A66" activePane="bottomLeft" state="frozen"/>
      <selection pane="bottomLeft" activeCell="N77" sqref="N77"/>
    </sheetView>
  </sheetViews>
  <sheetFormatPr baseColWidth="10" defaultColWidth="9.1640625" defaultRowHeight="11" x14ac:dyDescent="0.15"/>
  <cols>
    <col min="1" max="1" width="70.33203125" style="1" bestFit="1" customWidth="1"/>
    <col min="2" max="2" width="4.6640625" style="1" customWidth="1"/>
    <col min="3" max="14" width="5.5" style="1" bestFit="1" customWidth="1"/>
    <col min="15" max="29" width="5.5" style="1" customWidth="1"/>
    <col min="30" max="30" width="10.5" style="43" bestFit="1" customWidth="1"/>
    <col min="31" max="31" width="3.6640625" style="36" customWidth="1"/>
    <col min="32" max="16384" width="9.1640625" style="1"/>
  </cols>
  <sheetData>
    <row r="1" spans="1:31" ht="21" customHeight="1" x14ac:dyDescent="0.15">
      <c r="A1" s="75" t="s">
        <v>0</v>
      </c>
      <c r="B1" s="21"/>
      <c r="C1" s="21"/>
      <c r="D1" s="21"/>
      <c r="E1" s="21"/>
      <c r="F1" s="21"/>
      <c r="G1" s="21"/>
      <c r="H1" s="9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</row>
    <row r="2" spans="1:31" ht="8.25" customHeight="1" x14ac:dyDescent="0.15">
      <c r="A2" s="23"/>
      <c r="H2" s="97"/>
      <c r="AD2" s="44"/>
    </row>
    <row r="3" spans="1:31" ht="15" customHeight="1" x14ac:dyDescent="0.15">
      <c r="A3" s="24" t="s">
        <v>1</v>
      </c>
      <c r="B3" s="2">
        <v>2008</v>
      </c>
      <c r="C3" s="2">
        <v>2009</v>
      </c>
      <c r="D3" s="2">
        <v>2010</v>
      </c>
      <c r="E3" s="2">
        <v>2011</v>
      </c>
      <c r="F3" s="2">
        <v>2012</v>
      </c>
      <c r="G3" s="2">
        <v>2013</v>
      </c>
      <c r="H3" s="98">
        <v>2014</v>
      </c>
      <c r="I3" s="2">
        <v>2015</v>
      </c>
      <c r="J3" s="2">
        <v>2016</v>
      </c>
      <c r="K3" s="2">
        <v>2017</v>
      </c>
      <c r="L3" s="2">
        <v>2018</v>
      </c>
      <c r="M3" s="2">
        <v>2019</v>
      </c>
      <c r="N3" s="2">
        <v>2020</v>
      </c>
      <c r="O3" s="2">
        <v>2021</v>
      </c>
      <c r="P3" s="2">
        <v>2022</v>
      </c>
      <c r="Q3" s="2">
        <v>2023</v>
      </c>
      <c r="R3" s="2">
        <v>2024</v>
      </c>
      <c r="S3" s="2">
        <v>2025</v>
      </c>
      <c r="T3" s="2">
        <v>2026</v>
      </c>
      <c r="U3" s="2">
        <v>2027</v>
      </c>
      <c r="V3" s="2">
        <v>2028</v>
      </c>
      <c r="W3" s="2">
        <v>2029</v>
      </c>
      <c r="X3" s="2">
        <v>2030</v>
      </c>
      <c r="Y3" s="2">
        <v>2031</v>
      </c>
      <c r="Z3" s="2">
        <v>2032</v>
      </c>
      <c r="AA3" s="2">
        <v>2033</v>
      </c>
      <c r="AB3" s="2">
        <v>2034</v>
      </c>
      <c r="AC3" s="2">
        <v>2035</v>
      </c>
      <c r="AD3" s="25" t="s">
        <v>51</v>
      </c>
    </row>
    <row r="4" spans="1:31" ht="15" customHeight="1" x14ac:dyDescent="0.15">
      <c r="A4" s="126" t="s">
        <v>3</v>
      </c>
      <c r="B4" s="127"/>
      <c r="C4" s="127"/>
      <c r="D4" s="127"/>
      <c r="E4" s="127"/>
      <c r="F4" s="127"/>
      <c r="G4" s="127"/>
      <c r="H4" s="127"/>
      <c r="I4" s="127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4"/>
    </row>
    <row r="5" spans="1:31" ht="15" customHeight="1" thickBot="1" x14ac:dyDescent="0.2">
      <c r="A5" s="28" t="s">
        <v>54</v>
      </c>
      <c r="B5" s="6"/>
      <c r="C5" s="6">
        <f>-50*4</f>
        <v>-200</v>
      </c>
      <c r="D5" s="12">
        <f>-50*5</f>
        <v>-250</v>
      </c>
      <c r="E5" s="12">
        <f>-50*5</f>
        <v>-250</v>
      </c>
      <c r="F5" s="12">
        <f>-50*5</f>
        <v>-250</v>
      </c>
      <c r="G5" s="12">
        <f>-50*5</f>
        <v>-250</v>
      </c>
      <c r="H5" s="12">
        <f>-50*4</f>
        <v>-200</v>
      </c>
      <c r="I5" s="12">
        <f t="shared" ref="I5:J5" si="0">-50*4</f>
        <v>-200</v>
      </c>
      <c r="J5" s="12">
        <f t="shared" si="0"/>
        <v>-200</v>
      </c>
      <c r="K5" s="12">
        <v>-240</v>
      </c>
      <c r="L5" s="12">
        <v>-240</v>
      </c>
      <c r="M5" s="12">
        <v>-240</v>
      </c>
      <c r="N5" s="12">
        <v>-240</v>
      </c>
      <c r="O5" s="85">
        <v>-240</v>
      </c>
      <c r="P5" s="85">
        <v>-240</v>
      </c>
      <c r="Q5" s="85">
        <v>-240</v>
      </c>
      <c r="R5" s="85">
        <v>-240</v>
      </c>
      <c r="S5" s="85">
        <v>-240</v>
      </c>
      <c r="T5" s="85">
        <v>-240</v>
      </c>
      <c r="U5" s="85">
        <v>-240</v>
      </c>
      <c r="V5" s="85">
        <v>-240</v>
      </c>
      <c r="W5" s="85">
        <v>-240</v>
      </c>
      <c r="X5" s="85">
        <v>-240</v>
      </c>
      <c r="Y5" s="85">
        <v>-240</v>
      </c>
      <c r="Z5" s="85">
        <v>-240</v>
      </c>
      <c r="AA5" s="85">
        <v>-240</v>
      </c>
      <c r="AB5" s="85">
        <v>-240</v>
      </c>
      <c r="AC5" s="85">
        <v>-240</v>
      </c>
      <c r="AD5" s="45">
        <f>SUM(B5:N5)</f>
        <v>-2760</v>
      </c>
      <c r="AE5" s="1"/>
    </row>
    <row r="6" spans="1:31" ht="15" customHeight="1" thickBot="1" x14ac:dyDescent="0.2">
      <c r="A6" s="58"/>
      <c r="B6" s="59"/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119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5"/>
    </row>
    <row r="7" spans="1:31" ht="15" customHeight="1" x14ac:dyDescent="0.15">
      <c r="A7" s="31" t="s">
        <v>43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46"/>
      <c r="AE7" s="37"/>
    </row>
    <row r="8" spans="1:31" ht="15" customHeight="1" thickBot="1" x14ac:dyDescent="0.2">
      <c r="A8" s="28" t="s">
        <v>24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47"/>
      <c r="AE8" s="1"/>
    </row>
    <row r="9" spans="1:31" s="41" customFormat="1" ht="15" customHeight="1" thickBot="1" x14ac:dyDescent="0.2">
      <c r="A9" s="62"/>
      <c r="B9" s="59" t="s">
        <v>58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120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6"/>
      <c r="AE9" s="42"/>
    </row>
    <row r="10" spans="1:31" ht="15" customHeight="1" x14ac:dyDescent="0.15">
      <c r="A10" s="17"/>
      <c r="B10" s="39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48"/>
    </row>
    <row r="11" spans="1:31" ht="15" customHeight="1" x14ac:dyDescent="0.15">
      <c r="A11" s="29" t="s">
        <v>53</v>
      </c>
      <c r="B11" s="6">
        <v>200</v>
      </c>
      <c r="C11" s="7">
        <f>5*50/1+5*50/2+5*50/3+5*50/4+4*50/5</f>
        <v>560.83333333333326</v>
      </c>
      <c r="D11" s="7">
        <f>5*50/2+5*50/3+5*50/4+4*50/5</f>
        <v>310.83333333333331</v>
      </c>
      <c r="E11" s="7">
        <f>5*50/3+5*50/4+4*50/5</f>
        <v>185.83333333333331</v>
      </c>
      <c r="F11" s="7">
        <f>5*50/4+4*50/5</f>
        <v>102.5</v>
      </c>
      <c r="G11" s="7">
        <f>4*50/5</f>
        <v>40</v>
      </c>
      <c r="H11" s="6"/>
      <c r="I11" s="6">
        <v>150</v>
      </c>
      <c r="J11" s="6">
        <v>150</v>
      </c>
      <c r="K11" s="6">
        <v>150</v>
      </c>
      <c r="L11" s="6">
        <v>180</v>
      </c>
      <c r="M11" s="6">
        <v>200</v>
      </c>
      <c r="N11" s="6">
        <v>230</v>
      </c>
      <c r="O11" s="86">
        <v>240</v>
      </c>
      <c r="P11" s="86">
        <v>240</v>
      </c>
      <c r="Q11" s="86">
        <v>240</v>
      </c>
      <c r="R11" s="86">
        <v>240</v>
      </c>
      <c r="S11" s="86">
        <v>240</v>
      </c>
      <c r="T11" s="86">
        <v>240</v>
      </c>
      <c r="U11" s="86">
        <v>240</v>
      </c>
      <c r="V11" s="86">
        <v>240</v>
      </c>
      <c r="W11" s="86">
        <v>240</v>
      </c>
      <c r="X11" s="86">
        <v>240</v>
      </c>
      <c r="Y11" s="86">
        <v>240</v>
      </c>
      <c r="Z11" s="86">
        <v>240</v>
      </c>
      <c r="AA11" s="86">
        <v>240</v>
      </c>
      <c r="AB11" s="86">
        <v>240</v>
      </c>
      <c r="AC11" s="86">
        <v>240</v>
      </c>
      <c r="AD11" s="47">
        <f>SUM(B11:N11)</f>
        <v>2460</v>
      </c>
      <c r="AE11" s="37"/>
    </row>
    <row r="12" spans="1:31" ht="15" customHeight="1" thickBot="1" x14ac:dyDescent="0.2">
      <c r="A12" s="99" t="s">
        <v>48</v>
      </c>
      <c r="B12" s="100">
        <v>0</v>
      </c>
      <c r="C12" s="101">
        <f>5*50/13+6*50/14+6*50/15+3*50/16+6*50/17+6*50/18+6*50/19+50/20*(4)</f>
        <v>130.13753983374727</v>
      </c>
      <c r="D12" s="101">
        <f>5*50/13+6*50/14+6*50/15+3*50/16+6*50/17+6*50/18+6*50/19+50/20*(4+5)</f>
        <v>142.63753983374727</v>
      </c>
      <c r="E12" s="101">
        <f>5*50/13+6*50/14+6*50/15+3*50/16+6*50/17+6*50/18+6*50/19+50/20*(4+5+5)</f>
        <v>155.13753983374727</v>
      </c>
      <c r="F12" s="101">
        <f>5*50/13+6*50/14+6*50/15+3*50/16+6*50/17+6*50/18+6*50/19+50/20*(4+5+5+5)</f>
        <v>167.63753983374727</v>
      </c>
      <c r="G12" s="101">
        <f>5*50/13+6*50/14+6*50/15+3*50/16+6*50/17+6*50/18+6*50/19+50/20*(4+5+5+5+5)</f>
        <v>180.13753983374727</v>
      </c>
      <c r="H12" s="101">
        <f t="shared" ref="H12" si="1">5*50/13+6*50/14+6*50/15+3*50/16+6*50/17+6*50/18+6*50/19+50/20*(4+5+5+5+5+4)</f>
        <v>190.13753983374727</v>
      </c>
      <c r="I12" s="7"/>
      <c r="J12" s="7"/>
      <c r="K12" s="7"/>
      <c r="L12" s="7"/>
      <c r="M12" s="7"/>
      <c r="N12" s="7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67">
        <f>SUM(B12:N12)</f>
        <v>965.82523900248361</v>
      </c>
      <c r="AE12" s="1"/>
    </row>
    <row r="13" spans="1:31" ht="15" customHeight="1" thickBot="1" x14ac:dyDescent="0.2">
      <c r="A13" s="62"/>
      <c r="B13" s="59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8"/>
    </row>
    <row r="14" spans="1:31" ht="15" customHeight="1" x14ac:dyDescent="0.15">
      <c r="A14" s="103" t="s">
        <v>31</v>
      </c>
      <c r="B14" s="10">
        <f>SUM(B5:B12)</f>
        <v>200</v>
      </c>
      <c r="C14" s="11">
        <f>SUM(C5:C12)+B14</f>
        <v>690.97087316708053</v>
      </c>
      <c r="D14" s="11">
        <f t="shared" ref="D14:M14" si="2">SUM(D5:D12)+C14</f>
        <v>894.44174633416105</v>
      </c>
      <c r="E14" s="11">
        <f t="shared" si="2"/>
        <v>985.41261950124158</v>
      </c>
      <c r="F14" s="11">
        <f t="shared" si="2"/>
        <v>1005.5501593349888</v>
      </c>
      <c r="G14" s="11">
        <f t="shared" si="2"/>
        <v>975.68769916873612</v>
      </c>
      <c r="H14" s="105">
        <f t="shared" si="2"/>
        <v>965.82523900248339</v>
      </c>
      <c r="I14" s="11">
        <f t="shared" si="2"/>
        <v>915.82523900248339</v>
      </c>
      <c r="J14" s="105">
        <v>300</v>
      </c>
      <c r="K14" s="11">
        <f t="shared" si="2"/>
        <v>210</v>
      </c>
      <c r="L14" s="11">
        <f t="shared" si="2"/>
        <v>150</v>
      </c>
      <c r="M14" s="11">
        <f t="shared" si="2"/>
        <v>110</v>
      </c>
      <c r="N14" s="11">
        <f>SUM(N5:N12)+M14</f>
        <v>100</v>
      </c>
      <c r="O14" s="11">
        <f t="shared" ref="O14:W14" si="3">SUM(O5:O12)+N14</f>
        <v>100</v>
      </c>
      <c r="P14" s="11">
        <f t="shared" si="3"/>
        <v>100</v>
      </c>
      <c r="Q14" s="11">
        <f t="shared" si="3"/>
        <v>100</v>
      </c>
      <c r="R14" s="11">
        <f t="shared" si="3"/>
        <v>100</v>
      </c>
      <c r="S14" s="11">
        <f t="shared" si="3"/>
        <v>100</v>
      </c>
      <c r="T14" s="11">
        <f t="shared" si="3"/>
        <v>100</v>
      </c>
      <c r="U14" s="11">
        <f t="shared" si="3"/>
        <v>100</v>
      </c>
      <c r="V14" s="11">
        <f t="shared" si="3"/>
        <v>100</v>
      </c>
      <c r="W14" s="11">
        <f t="shared" si="3"/>
        <v>100</v>
      </c>
      <c r="X14" s="11">
        <f>SUM(X5:X12)+W14</f>
        <v>100</v>
      </c>
      <c r="Y14" s="110"/>
      <c r="Z14" s="110"/>
      <c r="AA14" s="110"/>
      <c r="AB14" s="110"/>
      <c r="AC14" s="110"/>
      <c r="AD14" s="49">
        <f>SUM(B14:N14)</f>
        <v>7503.7135755111749</v>
      </c>
    </row>
    <row r="15" spans="1:31" ht="15" customHeight="1" x14ac:dyDescent="0.15">
      <c r="A15" s="122" t="s">
        <v>4</v>
      </c>
      <c r="B15" s="123"/>
      <c r="C15" s="123"/>
      <c r="D15" s="123"/>
      <c r="E15" s="123"/>
      <c r="F15" s="123"/>
      <c r="G15" s="123"/>
      <c r="H15" s="123"/>
      <c r="I15" s="123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</row>
    <row r="16" spans="1:31" ht="15" customHeight="1" x14ac:dyDescent="0.15">
      <c r="A16" s="27"/>
      <c r="B16" s="4"/>
      <c r="C16" s="4"/>
      <c r="D16" s="4"/>
      <c r="E16" s="5"/>
      <c r="F16" s="4"/>
      <c r="G16" s="5"/>
      <c r="H16" s="4"/>
      <c r="I16" s="5"/>
      <c r="J16" s="4"/>
      <c r="K16" s="5"/>
      <c r="L16" s="4"/>
      <c r="M16" s="5"/>
      <c r="N16" s="5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50"/>
    </row>
    <row r="17" spans="1:32" ht="15" customHeight="1" x14ac:dyDescent="0.15">
      <c r="A17" s="27" t="s">
        <v>13</v>
      </c>
      <c r="B17" s="4"/>
      <c r="C17" s="4"/>
      <c r="D17" s="4">
        <v>-50</v>
      </c>
      <c r="E17" s="4">
        <v>-50</v>
      </c>
      <c r="F17" s="4">
        <v>-50</v>
      </c>
      <c r="G17" s="4">
        <v>-50</v>
      </c>
      <c r="H17" s="4">
        <v>-50</v>
      </c>
      <c r="I17" s="4">
        <v>-100</v>
      </c>
      <c r="J17" s="4">
        <v>-100</v>
      </c>
      <c r="K17" s="4">
        <v>-100</v>
      </c>
      <c r="L17" s="4">
        <v>-100</v>
      </c>
      <c r="M17" s="4">
        <v>-100</v>
      </c>
      <c r="N17" s="4">
        <v>-100</v>
      </c>
      <c r="O17" s="90">
        <v>-500</v>
      </c>
      <c r="P17" s="90">
        <v>-500</v>
      </c>
      <c r="Q17" s="90">
        <v>-100</v>
      </c>
      <c r="R17" s="90">
        <v>-100</v>
      </c>
      <c r="S17" s="90">
        <v>-100</v>
      </c>
      <c r="T17" s="90">
        <v>-100</v>
      </c>
      <c r="U17" s="90">
        <v>-100</v>
      </c>
      <c r="V17" s="90">
        <v>-100</v>
      </c>
      <c r="W17" s="90">
        <v>-50</v>
      </c>
      <c r="X17" s="90">
        <v>-50</v>
      </c>
      <c r="Y17" s="95"/>
      <c r="Z17" s="95"/>
      <c r="AA17" s="95"/>
      <c r="AB17" s="95"/>
      <c r="AC17" s="95"/>
      <c r="AD17" s="50">
        <f>SUM(B17:N17)</f>
        <v>-850</v>
      </c>
    </row>
    <row r="18" spans="1:32" ht="15" customHeight="1" x14ac:dyDescent="0.15">
      <c r="A18" s="2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47"/>
    </row>
    <row r="19" spans="1:32" ht="15" customHeight="1" x14ac:dyDescent="0.15">
      <c r="A19" s="30" t="s">
        <v>25</v>
      </c>
      <c r="B19" s="8">
        <v>0</v>
      </c>
      <c r="C19" s="8">
        <v>50</v>
      </c>
      <c r="D19" s="8">
        <v>50</v>
      </c>
      <c r="E19" s="8">
        <v>50</v>
      </c>
      <c r="F19" s="8">
        <v>50</v>
      </c>
      <c r="G19" s="8">
        <v>50</v>
      </c>
      <c r="H19" s="8">
        <v>50</v>
      </c>
      <c r="I19" s="8">
        <v>50</v>
      </c>
      <c r="J19" s="8">
        <v>50</v>
      </c>
      <c r="K19" s="8">
        <v>50</v>
      </c>
      <c r="L19" s="8">
        <v>50</v>
      </c>
      <c r="M19" s="8">
        <v>50</v>
      </c>
      <c r="N19" s="8">
        <v>50</v>
      </c>
      <c r="O19" s="93">
        <v>50</v>
      </c>
      <c r="P19" s="93">
        <v>50</v>
      </c>
      <c r="Q19" s="93">
        <v>50</v>
      </c>
      <c r="R19" s="93">
        <v>50</v>
      </c>
      <c r="S19" s="93">
        <v>50</v>
      </c>
      <c r="T19" s="93">
        <v>50</v>
      </c>
      <c r="U19" s="93">
        <v>50</v>
      </c>
      <c r="V19" s="93">
        <v>50</v>
      </c>
      <c r="W19" s="93">
        <v>50</v>
      </c>
      <c r="X19" s="93">
        <v>50</v>
      </c>
      <c r="Y19" s="111"/>
      <c r="Z19" s="111"/>
      <c r="AA19" s="111"/>
      <c r="AB19" s="111"/>
      <c r="AC19" s="111"/>
      <c r="AD19" s="51">
        <f>SUM(B19:N19)</f>
        <v>600</v>
      </c>
    </row>
    <row r="20" spans="1:32" ht="15" customHeight="1" x14ac:dyDescent="0.15">
      <c r="A20" s="103" t="s">
        <v>28</v>
      </c>
      <c r="B20" s="10">
        <f>SUM(B16:B19)</f>
        <v>0</v>
      </c>
      <c r="C20" s="10">
        <f t="shared" ref="C20:I20" si="4">SUM(C16:C19)+B20</f>
        <v>50</v>
      </c>
      <c r="D20" s="10">
        <f t="shared" si="4"/>
        <v>50</v>
      </c>
      <c r="E20" s="10">
        <f t="shared" si="4"/>
        <v>50</v>
      </c>
      <c r="F20" s="10">
        <f t="shared" si="4"/>
        <v>50</v>
      </c>
      <c r="G20" s="10">
        <f t="shared" si="4"/>
        <v>50</v>
      </c>
      <c r="H20" s="104">
        <v>1000</v>
      </c>
      <c r="I20" s="10">
        <f t="shared" si="4"/>
        <v>950</v>
      </c>
      <c r="J20" s="104">
        <v>900</v>
      </c>
      <c r="K20" s="104">
        <v>439</v>
      </c>
      <c r="L20" s="104">
        <v>500</v>
      </c>
      <c r="M20" s="10">
        <v>500</v>
      </c>
      <c r="N20" s="109">
        <v>528</v>
      </c>
      <c r="O20" s="89">
        <f t="shared" ref="O20:W20" si="5">SUM(O16:O19)+N20</f>
        <v>78</v>
      </c>
      <c r="P20" s="89">
        <f t="shared" si="5"/>
        <v>-372</v>
      </c>
      <c r="Q20" s="89">
        <f t="shared" si="5"/>
        <v>-422</v>
      </c>
      <c r="R20" s="89">
        <f t="shared" si="5"/>
        <v>-472</v>
      </c>
      <c r="S20" s="89">
        <f t="shared" si="5"/>
        <v>-522</v>
      </c>
      <c r="T20" s="89">
        <f t="shared" si="5"/>
        <v>-572</v>
      </c>
      <c r="U20" s="89">
        <f t="shared" si="5"/>
        <v>-622</v>
      </c>
      <c r="V20" s="89">
        <f t="shared" si="5"/>
        <v>-672</v>
      </c>
      <c r="W20" s="89">
        <f t="shared" si="5"/>
        <v>-672</v>
      </c>
      <c r="X20" s="89">
        <f>SUM(X16:X19)+W20</f>
        <v>-672</v>
      </c>
      <c r="Y20" s="112"/>
      <c r="Z20" s="112"/>
      <c r="AA20" s="112"/>
      <c r="AB20" s="112"/>
      <c r="AC20" s="112"/>
      <c r="AD20" s="46">
        <f>SUM(B20:N20)</f>
        <v>5067</v>
      </c>
    </row>
    <row r="21" spans="1:32" ht="15" customHeight="1" x14ac:dyDescent="0.15">
      <c r="A21" s="122" t="s">
        <v>5</v>
      </c>
      <c r="B21" s="123"/>
      <c r="C21" s="123"/>
      <c r="D21" s="123"/>
      <c r="E21" s="123"/>
      <c r="F21" s="123"/>
      <c r="G21" s="123"/>
      <c r="H21" s="123"/>
      <c r="I21" s="123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2"/>
    </row>
    <row r="22" spans="1:32" ht="15" customHeight="1" x14ac:dyDescent="0.15">
      <c r="A22" s="27" t="s">
        <v>15</v>
      </c>
      <c r="B22" s="4"/>
      <c r="C22" s="4"/>
      <c r="D22" s="5">
        <v>-10</v>
      </c>
      <c r="E22" s="5">
        <v>-10</v>
      </c>
      <c r="F22" s="5">
        <v>-10</v>
      </c>
      <c r="G22" s="5">
        <v>-10</v>
      </c>
      <c r="H22" s="5">
        <v>-10</v>
      </c>
      <c r="I22" s="5">
        <v>-35</v>
      </c>
      <c r="J22" s="5">
        <v>-35</v>
      </c>
      <c r="K22" s="5">
        <v>-35</v>
      </c>
      <c r="L22" s="5">
        <v>-35</v>
      </c>
      <c r="M22" s="5">
        <v>-35</v>
      </c>
      <c r="N22" s="5">
        <v>-35</v>
      </c>
      <c r="O22" s="87">
        <v>-35</v>
      </c>
      <c r="P22" s="87">
        <v>-35</v>
      </c>
      <c r="Q22" s="87">
        <v>-35</v>
      </c>
      <c r="R22" s="87">
        <v>-35</v>
      </c>
      <c r="S22" s="87">
        <v>-35</v>
      </c>
      <c r="T22" s="87">
        <v>-35</v>
      </c>
      <c r="U22" s="87">
        <v>-35</v>
      </c>
      <c r="V22" s="87">
        <v>-35</v>
      </c>
      <c r="W22" s="87">
        <v>-35</v>
      </c>
      <c r="X22" s="87">
        <v>-35</v>
      </c>
      <c r="Y22" s="113"/>
      <c r="Z22" s="113"/>
      <c r="AA22" s="113"/>
      <c r="AB22" s="113"/>
      <c r="AC22" s="113"/>
      <c r="AD22" s="52">
        <f>SUM(B22:N22)</f>
        <v>-260</v>
      </c>
    </row>
    <row r="23" spans="1:32" ht="15" customHeight="1" x14ac:dyDescent="0.15">
      <c r="A23" s="27" t="s">
        <v>16</v>
      </c>
      <c r="B23" s="4"/>
      <c r="C23" s="4"/>
      <c r="D23" s="5">
        <v>-5</v>
      </c>
      <c r="E23" s="5">
        <v>-5</v>
      </c>
      <c r="F23" s="5">
        <v>-5</v>
      </c>
      <c r="G23" s="5">
        <v>-5</v>
      </c>
      <c r="H23" s="5">
        <v>-5</v>
      </c>
      <c r="I23" s="5">
        <v>-5</v>
      </c>
      <c r="J23" s="5">
        <v>-5</v>
      </c>
      <c r="K23" s="5">
        <v>-5</v>
      </c>
      <c r="L23" s="5">
        <v>-5</v>
      </c>
      <c r="M23" s="5">
        <v>-5</v>
      </c>
      <c r="N23" s="5">
        <v>-5</v>
      </c>
      <c r="O23" s="87">
        <v>-5</v>
      </c>
      <c r="P23" s="87">
        <v>-5</v>
      </c>
      <c r="Q23" s="87">
        <v>-5</v>
      </c>
      <c r="R23" s="87">
        <v>-5</v>
      </c>
      <c r="S23" s="87">
        <v>-5</v>
      </c>
      <c r="T23" s="87">
        <v>-5</v>
      </c>
      <c r="U23" s="87">
        <v>-5</v>
      </c>
      <c r="V23" s="87">
        <v>-5</v>
      </c>
      <c r="W23" s="87">
        <v>-5</v>
      </c>
      <c r="X23" s="87">
        <v>-5</v>
      </c>
      <c r="Y23" s="113"/>
      <c r="Z23" s="113"/>
      <c r="AA23" s="113"/>
      <c r="AB23" s="113"/>
      <c r="AC23" s="113"/>
      <c r="AD23" s="52">
        <f>SUM(B23:N23)</f>
        <v>-55</v>
      </c>
    </row>
    <row r="24" spans="1:32" ht="15" customHeight="1" x14ac:dyDescent="0.15">
      <c r="A24" s="28"/>
      <c r="B24" s="6"/>
      <c r="C24" s="6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45"/>
    </row>
    <row r="25" spans="1:32" ht="15" customHeight="1" x14ac:dyDescent="0.15">
      <c r="A25" s="30" t="s">
        <v>26</v>
      </c>
      <c r="B25" s="8"/>
      <c r="C25" s="8">
        <v>15</v>
      </c>
      <c r="D25" s="13">
        <v>15</v>
      </c>
      <c r="E25" s="13">
        <v>15</v>
      </c>
      <c r="F25" s="13">
        <v>15</v>
      </c>
      <c r="G25" s="13">
        <v>15</v>
      </c>
      <c r="H25" s="13">
        <v>15</v>
      </c>
      <c r="I25" s="13">
        <v>40</v>
      </c>
      <c r="J25" s="13">
        <v>40</v>
      </c>
      <c r="K25" s="13">
        <v>40</v>
      </c>
      <c r="L25" s="13">
        <v>40</v>
      </c>
      <c r="M25" s="13">
        <v>40</v>
      </c>
      <c r="N25" s="13">
        <v>40</v>
      </c>
      <c r="O25" s="88">
        <v>40</v>
      </c>
      <c r="P25" s="88">
        <v>40</v>
      </c>
      <c r="Q25" s="88">
        <v>40</v>
      </c>
      <c r="R25" s="88">
        <v>40</v>
      </c>
      <c r="S25" s="88">
        <v>40</v>
      </c>
      <c r="T25" s="88">
        <v>40</v>
      </c>
      <c r="U25" s="88">
        <v>40</v>
      </c>
      <c r="V25" s="88">
        <v>40</v>
      </c>
      <c r="W25" s="88">
        <v>40</v>
      </c>
      <c r="X25" s="88">
        <v>40</v>
      </c>
      <c r="Y25" s="114"/>
      <c r="Z25" s="114"/>
      <c r="AA25" s="114"/>
      <c r="AB25" s="114"/>
      <c r="AC25" s="114"/>
      <c r="AD25" s="53">
        <f>SUM(B25:N25)</f>
        <v>330</v>
      </c>
    </row>
    <row r="26" spans="1:32" ht="15" customHeight="1" x14ac:dyDescent="0.15">
      <c r="A26" s="103" t="s">
        <v>27</v>
      </c>
      <c r="B26" s="10">
        <f>SUM(B22:B25)</f>
        <v>0</v>
      </c>
      <c r="C26" s="10">
        <f t="shared" ref="C26:M26" si="6">SUM(C22:C25)+B26</f>
        <v>15</v>
      </c>
      <c r="D26" s="10">
        <f t="shared" si="6"/>
        <v>15</v>
      </c>
      <c r="E26" s="10">
        <v>15</v>
      </c>
      <c r="F26" s="10">
        <f t="shared" si="6"/>
        <v>15</v>
      </c>
      <c r="G26" s="10">
        <f t="shared" si="6"/>
        <v>15</v>
      </c>
      <c r="H26" s="104">
        <f t="shared" si="6"/>
        <v>15</v>
      </c>
      <c r="I26" s="10">
        <v>15</v>
      </c>
      <c r="J26" s="104">
        <v>15</v>
      </c>
      <c r="K26" s="104">
        <v>-203</v>
      </c>
      <c r="L26" s="10">
        <f>SUM(L22:L25)+K26</f>
        <v>-203</v>
      </c>
      <c r="M26" s="10">
        <f t="shared" si="6"/>
        <v>-203</v>
      </c>
      <c r="N26" s="109">
        <v>100</v>
      </c>
      <c r="O26" s="89">
        <f t="shared" ref="O26:W26" si="7">SUM(O22:O25)+N26</f>
        <v>100</v>
      </c>
      <c r="P26" s="89">
        <f t="shared" si="7"/>
        <v>100</v>
      </c>
      <c r="Q26" s="89">
        <f t="shared" si="7"/>
        <v>100</v>
      </c>
      <c r="R26" s="89">
        <f t="shared" si="7"/>
        <v>100</v>
      </c>
      <c r="S26" s="89">
        <f t="shared" si="7"/>
        <v>100</v>
      </c>
      <c r="T26" s="89">
        <f t="shared" si="7"/>
        <v>100</v>
      </c>
      <c r="U26" s="89">
        <f t="shared" si="7"/>
        <v>100</v>
      </c>
      <c r="V26" s="89">
        <f t="shared" si="7"/>
        <v>100</v>
      </c>
      <c r="W26" s="89">
        <f t="shared" si="7"/>
        <v>100</v>
      </c>
      <c r="X26" s="89">
        <f>SUM(X22:X25)+W26</f>
        <v>100</v>
      </c>
      <c r="Y26" s="112"/>
      <c r="Z26" s="112"/>
      <c r="AA26" s="112"/>
      <c r="AB26" s="112"/>
      <c r="AC26" s="112"/>
      <c r="AD26" s="46">
        <f>SUM(B26:N26)</f>
        <v>-389</v>
      </c>
    </row>
    <row r="27" spans="1:32" ht="15" customHeight="1" x14ac:dyDescent="0.15">
      <c r="A27" s="122" t="s">
        <v>6</v>
      </c>
      <c r="B27" s="123"/>
      <c r="C27" s="123"/>
      <c r="D27" s="123"/>
      <c r="E27" s="123"/>
      <c r="F27" s="123"/>
      <c r="G27" s="123"/>
      <c r="H27" s="123"/>
      <c r="I27" s="123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/>
    </row>
    <row r="28" spans="1:32" ht="15" customHeight="1" x14ac:dyDescent="0.15">
      <c r="A28" s="27" t="s">
        <v>59</v>
      </c>
      <c r="B28" s="4"/>
      <c r="C28" s="4"/>
      <c r="D28" s="4">
        <v>0</v>
      </c>
      <c r="E28" s="5">
        <v>0</v>
      </c>
      <c r="F28" s="4">
        <v>0</v>
      </c>
      <c r="G28" s="5">
        <v>0</v>
      </c>
      <c r="H28" s="4">
        <v>-10</v>
      </c>
      <c r="I28" s="5">
        <v>0</v>
      </c>
      <c r="J28" s="5">
        <v>0</v>
      </c>
      <c r="K28" s="5">
        <v>0</v>
      </c>
      <c r="L28" s="5">
        <v>-10</v>
      </c>
      <c r="M28" s="4">
        <v>0</v>
      </c>
      <c r="N28" s="5">
        <v>0</v>
      </c>
      <c r="O28" s="87">
        <v>-10</v>
      </c>
      <c r="P28" s="87">
        <v>0</v>
      </c>
      <c r="Q28" s="87">
        <v>0</v>
      </c>
      <c r="R28" s="90">
        <v>-10</v>
      </c>
      <c r="S28" s="87">
        <v>0</v>
      </c>
      <c r="T28" s="87">
        <v>0</v>
      </c>
      <c r="U28" s="87">
        <v>-10</v>
      </c>
      <c r="V28" s="87">
        <v>0</v>
      </c>
      <c r="W28" s="90">
        <v>0</v>
      </c>
      <c r="X28" s="87">
        <v>-10</v>
      </c>
      <c r="Y28" s="113"/>
      <c r="Z28" s="113"/>
      <c r="AA28" s="113"/>
      <c r="AB28" s="113"/>
      <c r="AC28" s="113"/>
      <c r="AD28" s="52">
        <f>SUM(B28:N28)</f>
        <v>-20</v>
      </c>
    </row>
    <row r="29" spans="1:32" ht="15" customHeight="1" x14ac:dyDescent="0.15">
      <c r="A29" s="27" t="s">
        <v>17</v>
      </c>
      <c r="B29" s="4"/>
      <c r="C29" s="4"/>
      <c r="D29" s="4">
        <v>0</v>
      </c>
      <c r="E29" s="4">
        <v>0</v>
      </c>
      <c r="F29" s="5">
        <v>-20</v>
      </c>
      <c r="G29" s="4">
        <v>0</v>
      </c>
      <c r="H29" s="4">
        <v>0</v>
      </c>
      <c r="I29" s="5">
        <v>-20</v>
      </c>
      <c r="J29" s="5">
        <v>0</v>
      </c>
      <c r="K29" s="5">
        <v>0</v>
      </c>
      <c r="L29" s="5">
        <v>-20</v>
      </c>
      <c r="M29" s="5">
        <v>0</v>
      </c>
      <c r="N29" s="5">
        <v>0</v>
      </c>
      <c r="O29" s="87">
        <v>-20</v>
      </c>
      <c r="P29" s="87">
        <v>0</v>
      </c>
      <c r="Q29" s="87">
        <v>0</v>
      </c>
      <c r="R29" s="87">
        <v>-20</v>
      </c>
      <c r="S29" s="87">
        <v>0</v>
      </c>
      <c r="T29" s="87">
        <v>0</v>
      </c>
      <c r="U29" s="87">
        <v>-20</v>
      </c>
      <c r="V29" s="87">
        <v>0</v>
      </c>
      <c r="W29" s="87">
        <v>0</v>
      </c>
      <c r="X29" s="87">
        <v>-20</v>
      </c>
      <c r="Y29" s="113"/>
      <c r="Z29" s="113"/>
      <c r="AA29" s="113"/>
      <c r="AB29" s="113"/>
      <c r="AC29" s="113"/>
      <c r="AD29" s="52">
        <f>SUM(B29:N29)</f>
        <v>-60</v>
      </c>
    </row>
    <row r="30" spans="1:32" ht="15" customHeight="1" x14ac:dyDescent="0.15">
      <c r="A30" s="28"/>
      <c r="B30" s="6"/>
      <c r="C30" s="6"/>
      <c r="D30" s="6"/>
      <c r="E30" s="6"/>
      <c r="F30" s="12"/>
      <c r="G30" s="6"/>
      <c r="H30" s="6"/>
      <c r="I30" s="12"/>
      <c r="J30" s="12"/>
      <c r="K30" s="12"/>
      <c r="L30" s="12"/>
      <c r="M30" s="12"/>
      <c r="N30" s="12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45"/>
    </row>
    <row r="31" spans="1:32" ht="15" customHeight="1" x14ac:dyDescent="0.15">
      <c r="A31" s="30" t="s">
        <v>29</v>
      </c>
      <c r="B31" s="8">
        <v>0</v>
      </c>
      <c r="C31" s="9">
        <f t="shared" ref="C31:X31" si="8">(10/2)+(20/3)</f>
        <v>11.666666666666668</v>
      </c>
      <c r="D31" s="9">
        <f t="shared" si="8"/>
        <v>11.666666666666668</v>
      </c>
      <c r="E31" s="9">
        <f t="shared" si="8"/>
        <v>11.666666666666668</v>
      </c>
      <c r="F31" s="9">
        <f t="shared" si="8"/>
        <v>11.666666666666668</v>
      </c>
      <c r="G31" s="9">
        <f t="shared" si="8"/>
        <v>11.666666666666668</v>
      </c>
      <c r="H31" s="9">
        <f t="shared" si="8"/>
        <v>11.666666666666668</v>
      </c>
      <c r="I31" s="9">
        <f t="shared" si="8"/>
        <v>11.666666666666668</v>
      </c>
      <c r="J31" s="9">
        <f t="shared" si="8"/>
        <v>11.666666666666668</v>
      </c>
      <c r="K31" s="9">
        <f t="shared" si="8"/>
        <v>11.666666666666668</v>
      </c>
      <c r="L31" s="9">
        <f t="shared" si="8"/>
        <v>11.666666666666668</v>
      </c>
      <c r="M31" s="9">
        <f t="shared" si="8"/>
        <v>11.666666666666668</v>
      </c>
      <c r="N31" s="9">
        <f t="shared" si="8"/>
        <v>11.666666666666668</v>
      </c>
      <c r="O31" s="91">
        <f t="shared" si="8"/>
        <v>11.666666666666668</v>
      </c>
      <c r="P31" s="91">
        <f t="shared" si="8"/>
        <v>11.666666666666668</v>
      </c>
      <c r="Q31" s="91">
        <f t="shared" si="8"/>
        <v>11.666666666666668</v>
      </c>
      <c r="R31" s="91">
        <f t="shared" si="8"/>
        <v>11.666666666666668</v>
      </c>
      <c r="S31" s="91">
        <f t="shared" si="8"/>
        <v>11.666666666666668</v>
      </c>
      <c r="T31" s="91">
        <f t="shared" si="8"/>
        <v>11.666666666666668</v>
      </c>
      <c r="U31" s="91">
        <f t="shared" si="8"/>
        <v>11.666666666666668</v>
      </c>
      <c r="V31" s="91">
        <f t="shared" si="8"/>
        <v>11.666666666666668</v>
      </c>
      <c r="W31" s="91">
        <f t="shared" si="8"/>
        <v>11.666666666666668</v>
      </c>
      <c r="X31" s="91">
        <f t="shared" si="8"/>
        <v>11.666666666666668</v>
      </c>
      <c r="Y31" s="115"/>
      <c r="Z31" s="115"/>
      <c r="AA31" s="115"/>
      <c r="AB31" s="115"/>
      <c r="AC31" s="115"/>
      <c r="AD31" s="54">
        <f>SUM(B31:N31)</f>
        <v>140.00000000000003</v>
      </c>
      <c r="AF31" s="14"/>
    </row>
    <row r="32" spans="1:32" ht="15" customHeight="1" x14ac:dyDescent="0.15">
      <c r="A32" s="103" t="s">
        <v>30</v>
      </c>
      <c r="B32" s="10">
        <f>SUM(B28:B31)</f>
        <v>0</v>
      </c>
      <c r="C32" s="11">
        <f t="shared" ref="C32:I32" si="9">SUM(C28:C31)+B32</f>
        <v>11.666666666666668</v>
      </c>
      <c r="D32" s="11">
        <f t="shared" si="9"/>
        <v>23.333333333333336</v>
      </c>
      <c r="E32" s="11">
        <f t="shared" si="9"/>
        <v>35</v>
      </c>
      <c r="F32" s="11">
        <f t="shared" si="9"/>
        <v>26.666666666666668</v>
      </c>
      <c r="G32" s="11">
        <f t="shared" si="9"/>
        <v>38.333333333333336</v>
      </c>
      <c r="H32" s="105">
        <f t="shared" si="9"/>
        <v>40</v>
      </c>
      <c r="I32" s="11">
        <f t="shared" si="9"/>
        <v>31.666666666666668</v>
      </c>
      <c r="J32" s="105">
        <v>50</v>
      </c>
      <c r="K32" s="11">
        <f>SUM(K28:K31)+J32</f>
        <v>61.666666666666671</v>
      </c>
      <c r="L32" s="11">
        <f>SUM(L28:L31)+K32</f>
        <v>43.333333333333343</v>
      </c>
      <c r="M32" s="11">
        <f>SUM(M28:M31)+L32</f>
        <v>55.000000000000014</v>
      </c>
      <c r="N32" s="109">
        <v>50</v>
      </c>
      <c r="O32" s="92">
        <f t="shared" ref="O32:W32" si="10">SUM(O28:O31)+N32</f>
        <v>31.666666666666668</v>
      </c>
      <c r="P32" s="92">
        <f t="shared" si="10"/>
        <v>43.333333333333336</v>
      </c>
      <c r="Q32" s="92">
        <f t="shared" si="10"/>
        <v>55</v>
      </c>
      <c r="R32" s="92">
        <f t="shared" si="10"/>
        <v>36.666666666666671</v>
      </c>
      <c r="S32" s="92">
        <f t="shared" si="10"/>
        <v>48.333333333333343</v>
      </c>
      <c r="T32" s="92">
        <f t="shared" si="10"/>
        <v>60.000000000000014</v>
      </c>
      <c r="U32" s="92">
        <f t="shared" si="10"/>
        <v>41.666666666666686</v>
      </c>
      <c r="V32" s="92">
        <f t="shared" si="10"/>
        <v>53.333333333333357</v>
      </c>
      <c r="W32" s="92">
        <f t="shared" si="10"/>
        <v>65.000000000000028</v>
      </c>
      <c r="X32" s="92">
        <f>SUM(X28:X31)+W32</f>
        <v>46.6666666666667</v>
      </c>
      <c r="Y32" s="116"/>
      <c r="Z32" s="116"/>
      <c r="AA32" s="116"/>
      <c r="AB32" s="116"/>
      <c r="AC32" s="116"/>
      <c r="AD32" s="49">
        <f>SUM(B32:N32)</f>
        <v>466.66666666666663</v>
      </c>
    </row>
    <row r="33" spans="1:32" ht="15" customHeight="1" x14ac:dyDescent="0.15">
      <c r="A33" s="122" t="s">
        <v>7</v>
      </c>
      <c r="B33" s="123"/>
      <c r="C33" s="123"/>
      <c r="D33" s="123"/>
      <c r="E33" s="123"/>
      <c r="F33" s="123"/>
      <c r="G33" s="123"/>
      <c r="H33" s="123"/>
      <c r="I33" s="123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2"/>
    </row>
    <row r="34" spans="1:32" ht="15" customHeight="1" x14ac:dyDescent="0.15">
      <c r="A34" s="27" t="s">
        <v>18</v>
      </c>
      <c r="B34" s="4"/>
      <c r="C34" s="4"/>
      <c r="D34" s="4">
        <v>0</v>
      </c>
      <c r="E34" s="4">
        <v>0</v>
      </c>
      <c r="F34" s="4">
        <v>0</v>
      </c>
      <c r="G34" s="4">
        <v>-100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90">
        <v>0</v>
      </c>
      <c r="P34" s="90">
        <v>0</v>
      </c>
      <c r="Q34" s="90">
        <v>-100</v>
      </c>
      <c r="R34" s="90">
        <v>0</v>
      </c>
      <c r="S34" s="90">
        <v>0</v>
      </c>
      <c r="T34" s="90">
        <v>0</v>
      </c>
      <c r="U34" s="90">
        <v>0</v>
      </c>
      <c r="V34" s="90">
        <v>0</v>
      </c>
      <c r="W34" s="90">
        <v>0</v>
      </c>
      <c r="X34" s="90">
        <v>0</v>
      </c>
      <c r="Y34" s="95"/>
      <c r="Z34" s="95"/>
      <c r="AA34" s="95"/>
      <c r="AB34" s="95"/>
      <c r="AC34" s="95"/>
      <c r="AD34" s="50">
        <f>SUM(B34:N34)</f>
        <v>-100</v>
      </c>
    </row>
    <row r="35" spans="1:32" ht="15" customHeight="1" x14ac:dyDescent="0.15">
      <c r="A35" s="27" t="s">
        <v>57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50"/>
    </row>
    <row r="36" spans="1:32" ht="15" customHeight="1" x14ac:dyDescent="0.15">
      <c r="A36" s="28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47"/>
    </row>
    <row r="37" spans="1:32" ht="15" customHeight="1" x14ac:dyDescent="0.15">
      <c r="A37" s="30" t="s">
        <v>32</v>
      </c>
      <c r="B37" s="8">
        <v>0</v>
      </c>
      <c r="C37" s="9">
        <v>25</v>
      </c>
      <c r="D37" s="9">
        <v>25</v>
      </c>
      <c r="E37" s="9">
        <v>25</v>
      </c>
      <c r="F37" s="9">
        <v>25</v>
      </c>
      <c r="G37" s="9">
        <v>10</v>
      </c>
      <c r="H37" s="9">
        <v>10</v>
      </c>
      <c r="I37" s="9">
        <v>10</v>
      </c>
      <c r="J37" s="9">
        <v>10</v>
      </c>
      <c r="K37" s="9">
        <v>10</v>
      </c>
      <c r="L37" s="9">
        <v>10</v>
      </c>
      <c r="M37" s="9">
        <v>10</v>
      </c>
      <c r="N37" s="9">
        <v>10</v>
      </c>
      <c r="O37" s="91">
        <v>10</v>
      </c>
      <c r="P37" s="91">
        <v>10</v>
      </c>
      <c r="Q37" s="91">
        <v>10</v>
      </c>
      <c r="R37" s="91">
        <v>10</v>
      </c>
      <c r="S37" s="91">
        <v>10</v>
      </c>
      <c r="T37" s="91">
        <v>10</v>
      </c>
      <c r="U37" s="91">
        <v>10</v>
      </c>
      <c r="V37" s="91">
        <v>10</v>
      </c>
      <c r="W37" s="91">
        <v>10</v>
      </c>
      <c r="X37" s="91">
        <v>10</v>
      </c>
      <c r="Y37" s="115"/>
      <c r="Z37" s="115"/>
      <c r="AA37" s="115"/>
      <c r="AB37" s="115"/>
      <c r="AC37" s="115"/>
      <c r="AD37" s="54">
        <f>SUM(B37:N37)</f>
        <v>180</v>
      </c>
    </row>
    <row r="38" spans="1:32" ht="15" customHeight="1" x14ac:dyDescent="0.15">
      <c r="A38" s="103" t="s">
        <v>33</v>
      </c>
      <c r="B38" s="10">
        <f>SUM(B34:B37)</f>
        <v>0</v>
      </c>
      <c r="C38" s="11">
        <f t="shared" ref="C38:I38" si="11">SUM(C34:C37)+B38</f>
        <v>25</v>
      </c>
      <c r="D38" s="11">
        <f t="shared" si="11"/>
        <v>50</v>
      </c>
      <c r="E38" s="11">
        <f t="shared" si="11"/>
        <v>75</v>
      </c>
      <c r="F38" s="11">
        <f t="shared" si="11"/>
        <v>100</v>
      </c>
      <c r="G38" s="11">
        <f t="shared" si="11"/>
        <v>10</v>
      </c>
      <c r="H38" s="105">
        <f t="shared" si="11"/>
        <v>20</v>
      </c>
      <c r="I38" s="11">
        <f t="shared" si="11"/>
        <v>30</v>
      </c>
      <c r="J38" s="105">
        <v>40</v>
      </c>
      <c r="K38" s="11">
        <f>SUM(K34:K37)+J38</f>
        <v>50</v>
      </c>
      <c r="L38" s="11">
        <f>SUM(L34:L37)+K38</f>
        <v>60</v>
      </c>
      <c r="M38" s="11">
        <f>SUM(M34:M37)+L38</f>
        <v>70</v>
      </c>
      <c r="N38" s="109">
        <f>SUM(N34:N37)+M38</f>
        <v>80</v>
      </c>
      <c r="O38" s="92">
        <f t="shared" ref="O38:W38" si="12">SUM(O34:O37)+N38</f>
        <v>90</v>
      </c>
      <c r="P38" s="92">
        <f t="shared" si="12"/>
        <v>100</v>
      </c>
      <c r="Q38" s="92">
        <f t="shared" si="12"/>
        <v>10</v>
      </c>
      <c r="R38" s="92">
        <f t="shared" si="12"/>
        <v>20</v>
      </c>
      <c r="S38" s="92">
        <f t="shared" si="12"/>
        <v>30</v>
      </c>
      <c r="T38" s="92">
        <f t="shared" si="12"/>
        <v>40</v>
      </c>
      <c r="U38" s="92">
        <f t="shared" si="12"/>
        <v>50</v>
      </c>
      <c r="V38" s="92">
        <f t="shared" si="12"/>
        <v>60</v>
      </c>
      <c r="W38" s="92">
        <f t="shared" si="12"/>
        <v>70</v>
      </c>
      <c r="X38" s="92">
        <f>SUM(X34:X37)+W38</f>
        <v>80</v>
      </c>
      <c r="Y38" s="116"/>
      <c r="Z38" s="116"/>
      <c r="AA38" s="116"/>
      <c r="AB38" s="116"/>
      <c r="AC38" s="116"/>
      <c r="AD38" s="49">
        <f>SUM(B38:N38)</f>
        <v>610</v>
      </c>
    </row>
    <row r="39" spans="1:32" ht="15" customHeight="1" x14ac:dyDescent="0.15">
      <c r="A39" s="122" t="s">
        <v>8</v>
      </c>
      <c r="B39" s="123"/>
      <c r="C39" s="123"/>
      <c r="D39" s="123"/>
      <c r="E39" s="123"/>
      <c r="F39" s="123"/>
      <c r="G39" s="123"/>
      <c r="H39" s="123"/>
      <c r="I39" s="123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2"/>
    </row>
    <row r="40" spans="1:32" ht="15" customHeight="1" x14ac:dyDescent="0.15">
      <c r="A40" s="27" t="s">
        <v>22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Q40" s="90">
        <v>-2000</v>
      </c>
      <c r="R40" s="82"/>
      <c r="S40" s="82"/>
      <c r="T40" s="82"/>
      <c r="W40" s="82"/>
      <c r="X40" s="4"/>
      <c r="Y40" s="82"/>
      <c r="Z40" s="82"/>
      <c r="AA40" s="82"/>
      <c r="AB40" s="82"/>
      <c r="AC40" s="82"/>
      <c r="AD40" s="50">
        <f>SUM(B40:Q40)</f>
        <v>-2000</v>
      </c>
      <c r="AE40" s="38"/>
      <c r="AF40" s="1" t="s">
        <v>62</v>
      </c>
    </row>
    <row r="41" spans="1:32" ht="15" customHeight="1" x14ac:dyDescent="0.15">
      <c r="A41" s="27" t="s">
        <v>23</v>
      </c>
      <c r="B41" s="4"/>
      <c r="C41" s="4"/>
      <c r="D41" s="4"/>
      <c r="E41" s="4"/>
      <c r="F41" s="4"/>
      <c r="G41" s="4"/>
      <c r="H41" s="4"/>
      <c r="I41" s="4"/>
      <c r="J41" s="4"/>
      <c r="N41" s="4"/>
      <c r="P41" s="90">
        <v>-300</v>
      </c>
      <c r="Q41" s="82"/>
      <c r="R41" s="82"/>
      <c r="S41" s="82"/>
      <c r="T41" s="82"/>
      <c r="W41" s="4"/>
      <c r="X41" s="82"/>
      <c r="Y41" s="82"/>
      <c r="Z41" s="82"/>
      <c r="AA41" s="82"/>
      <c r="AB41" s="82"/>
      <c r="AC41" s="82"/>
      <c r="AD41" s="50">
        <f>SUM(B41:N41)</f>
        <v>0</v>
      </c>
      <c r="AE41" s="38"/>
    </row>
    <row r="42" spans="1:32" ht="15" customHeight="1" x14ac:dyDescent="0.15">
      <c r="A42" s="27" t="s">
        <v>20</v>
      </c>
      <c r="B42" s="4"/>
      <c r="C42" s="4"/>
      <c r="D42" s="4"/>
      <c r="E42" s="4"/>
      <c r="F42" s="4"/>
      <c r="G42" s="4">
        <v>-100</v>
      </c>
      <c r="H42" s="4"/>
      <c r="I42" s="4"/>
      <c r="J42" s="4"/>
      <c r="K42" s="4"/>
      <c r="L42" s="4"/>
      <c r="M42" s="4"/>
      <c r="N42" s="4"/>
      <c r="O42" s="82"/>
      <c r="P42" s="82"/>
      <c r="R42" s="95">
        <v>-100</v>
      </c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50">
        <f>SUM(B42:N42)</f>
        <v>-100</v>
      </c>
    </row>
    <row r="43" spans="1:32" ht="15" customHeight="1" x14ac:dyDescent="0.15">
      <c r="A43" s="28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47"/>
    </row>
    <row r="44" spans="1:32" ht="15" customHeight="1" x14ac:dyDescent="0.15">
      <c r="A44" s="30" t="s">
        <v>34</v>
      </c>
      <c r="B44" s="9"/>
      <c r="C44" s="9">
        <f>2000/10+300/9+100/4</f>
        <v>258.33333333333337</v>
      </c>
      <c r="D44" s="9">
        <f>2000/10+300/9+100/4</f>
        <v>258.33333333333337</v>
      </c>
      <c r="E44" s="9">
        <f>2000/10+300/9+100/4</f>
        <v>258.33333333333337</v>
      </c>
      <c r="F44" s="9">
        <f>2000/10+300/9+100/4</f>
        <v>258.33333333333337</v>
      </c>
      <c r="G44" s="9">
        <f>2000/10+300/9+100/10</f>
        <v>243.33333333333334</v>
      </c>
      <c r="H44" s="9">
        <f>2000/10+300/9+100/10</f>
        <v>243.33333333333334</v>
      </c>
      <c r="I44" s="8">
        <f t="shared" ref="I44:J44" si="13">2000/10+300/10+100/10</f>
        <v>240</v>
      </c>
      <c r="J44" s="8">
        <f t="shared" si="13"/>
        <v>240</v>
      </c>
      <c r="K44" s="8">
        <v>250</v>
      </c>
      <c r="L44" s="8">
        <v>250</v>
      </c>
      <c r="M44" s="8">
        <v>250</v>
      </c>
      <c r="N44" s="8">
        <v>250</v>
      </c>
      <c r="O44" s="93">
        <v>100</v>
      </c>
      <c r="P44" s="93">
        <v>100</v>
      </c>
      <c r="Q44" s="93">
        <v>100</v>
      </c>
      <c r="R44" s="93">
        <v>100</v>
      </c>
      <c r="S44" s="93">
        <v>100</v>
      </c>
      <c r="T44" s="93">
        <v>100</v>
      </c>
      <c r="U44" s="93">
        <v>100</v>
      </c>
      <c r="V44" s="93">
        <v>100</v>
      </c>
      <c r="W44" s="93">
        <v>100</v>
      </c>
      <c r="X44" s="93">
        <v>100</v>
      </c>
      <c r="Y44" s="111"/>
      <c r="Z44" s="111"/>
      <c r="AA44" s="111"/>
      <c r="AB44" s="111"/>
      <c r="AC44" s="111"/>
      <c r="AD44" s="51">
        <f>SUM(B44:N44)</f>
        <v>3000</v>
      </c>
    </row>
    <row r="45" spans="1:32" ht="15" customHeight="1" x14ac:dyDescent="0.15">
      <c r="A45" s="103" t="s">
        <v>35</v>
      </c>
      <c r="B45" s="11">
        <f>SUM(B40:B44)</f>
        <v>0</v>
      </c>
      <c r="C45" s="11">
        <f t="shared" ref="C45:L45" si="14">SUM(C40:C44)+B45</f>
        <v>258.33333333333337</v>
      </c>
      <c r="D45" s="11">
        <f t="shared" si="14"/>
        <v>516.66666666666674</v>
      </c>
      <c r="E45" s="11">
        <f t="shared" si="14"/>
        <v>775.00000000000011</v>
      </c>
      <c r="F45" s="11">
        <f t="shared" si="14"/>
        <v>1033.3333333333335</v>
      </c>
      <c r="G45" s="11">
        <f t="shared" si="14"/>
        <v>1176.6666666666667</v>
      </c>
      <c r="H45" s="105">
        <f t="shared" si="14"/>
        <v>1420</v>
      </c>
      <c r="I45" s="11">
        <f t="shared" si="14"/>
        <v>1660</v>
      </c>
      <c r="J45" s="105">
        <v>1850</v>
      </c>
      <c r="K45" s="11">
        <f t="shared" si="14"/>
        <v>2100</v>
      </c>
      <c r="L45" s="11">
        <f t="shared" si="14"/>
        <v>2350</v>
      </c>
      <c r="M45" s="11">
        <f>SUM(M40:M44)+L45</f>
        <v>2600</v>
      </c>
      <c r="N45" s="109">
        <f>SUM(N40:N44)+M45</f>
        <v>2850</v>
      </c>
      <c r="O45" s="11">
        <f>SUM(O40:O44)+N45</f>
        <v>2950</v>
      </c>
      <c r="P45" s="11">
        <f>SUM(P40:P44)+O45</f>
        <v>2750</v>
      </c>
      <c r="Q45" s="11">
        <f>SUM(Q40:Q44)+P45</f>
        <v>850</v>
      </c>
      <c r="R45" s="11">
        <f t="shared" ref="R45:V45" si="15">SUM(R40:R44)+Q45</f>
        <v>850</v>
      </c>
      <c r="S45" s="11">
        <f t="shared" si="15"/>
        <v>950</v>
      </c>
      <c r="T45" s="11">
        <f t="shared" si="15"/>
        <v>1050</v>
      </c>
      <c r="U45" s="11">
        <f t="shared" si="15"/>
        <v>1150</v>
      </c>
      <c r="V45" s="11">
        <f t="shared" si="15"/>
        <v>1250</v>
      </c>
      <c r="W45" s="11">
        <f>SUM(W40:W44)+V45</f>
        <v>1350</v>
      </c>
      <c r="X45" s="11">
        <f>SUM(X40:X44)+W45</f>
        <v>1450</v>
      </c>
      <c r="Y45" s="110"/>
      <c r="Z45" s="110"/>
      <c r="AA45" s="110"/>
      <c r="AB45" s="110"/>
      <c r="AC45" s="110"/>
      <c r="AD45" s="49">
        <f>SUM(B45:N45)</f>
        <v>18590</v>
      </c>
    </row>
    <row r="46" spans="1:32" ht="15" customHeight="1" x14ac:dyDescent="0.15">
      <c r="A46" s="124" t="s">
        <v>2</v>
      </c>
      <c r="B46" s="125"/>
      <c r="C46" s="125"/>
      <c r="D46" s="125"/>
      <c r="E46" s="125"/>
      <c r="F46" s="125"/>
      <c r="G46" s="125"/>
      <c r="H46" s="125"/>
      <c r="I46" s="125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26"/>
    </row>
    <row r="47" spans="1:32" ht="15" customHeight="1" x14ac:dyDescent="0.15">
      <c r="A47" s="27" t="s">
        <v>19</v>
      </c>
      <c r="B47" s="4"/>
      <c r="C47" s="4"/>
      <c r="D47" s="4">
        <v>-20</v>
      </c>
      <c r="E47" s="4">
        <v>0</v>
      </c>
      <c r="F47" s="4">
        <v>-20</v>
      </c>
      <c r="G47" s="4">
        <v>0</v>
      </c>
      <c r="H47" s="4">
        <v>-20</v>
      </c>
      <c r="I47" s="4">
        <v>0</v>
      </c>
      <c r="J47" s="4">
        <v>-20</v>
      </c>
      <c r="K47" s="4">
        <v>0</v>
      </c>
      <c r="L47" s="4">
        <v>-20</v>
      </c>
      <c r="M47" s="4">
        <v>0</v>
      </c>
      <c r="N47" s="4">
        <v>-20</v>
      </c>
      <c r="O47" s="90">
        <v>0</v>
      </c>
      <c r="P47" s="90">
        <v>-20</v>
      </c>
      <c r="Q47" s="90">
        <v>0</v>
      </c>
      <c r="R47" s="90">
        <v>-20</v>
      </c>
      <c r="S47" s="90">
        <v>0</v>
      </c>
      <c r="T47" s="90">
        <v>-20</v>
      </c>
      <c r="U47" s="90">
        <v>0</v>
      </c>
      <c r="V47" s="90">
        <v>-20</v>
      </c>
      <c r="W47" s="90">
        <v>0</v>
      </c>
      <c r="X47" s="90">
        <v>-20</v>
      </c>
      <c r="Y47" s="95"/>
      <c r="Z47" s="95"/>
      <c r="AA47" s="95"/>
      <c r="AB47" s="95"/>
      <c r="AC47" s="95"/>
      <c r="AD47" s="50">
        <f>SUM(B47:N47)</f>
        <v>-120</v>
      </c>
    </row>
    <row r="48" spans="1:32" ht="15" customHeight="1" x14ac:dyDescent="0.15">
      <c r="A48" s="28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78"/>
      <c r="Z48" s="78"/>
      <c r="AA48" s="78"/>
      <c r="AB48" s="78"/>
      <c r="AC48" s="78"/>
      <c r="AD48" s="47"/>
    </row>
    <row r="49" spans="1:31" ht="15" customHeight="1" x14ac:dyDescent="0.15">
      <c r="A49" s="30" t="s">
        <v>36</v>
      </c>
      <c r="B49" s="8"/>
      <c r="C49" s="8">
        <v>10</v>
      </c>
      <c r="D49" s="8">
        <f t="shared" ref="D49:X49" si="16">20/2</f>
        <v>10</v>
      </c>
      <c r="E49" s="8">
        <f t="shared" si="16"/>
        <v>10</v>
      </c>
      <c r="F49" s="8">
        <f t="shared" si="16"/>
        <v>10</v>
      </c>
      <c r="G49" s="8">
        <f t="shared" si="16"/>
        <v>10</v>
      </c>
      <c r="H49" s="8">
        <f t="shared" si="16"/>
        <v>10</v>
      </c>
      <c r="I49" s="8">
        <f t="shared" si="16"/>
        <v>10</v>
      </c>
      <c r="J49" s="8">
        <f t="shared" si="16"/>
        <v>10</v>
      </c>
      <c r="K49" s="8">
        <f t="shared" si="16"/>
        <v>10</v>
      </c>
      <c r="L49" s="8">
        <f t="shared" si="16"/>
        <v>10</v>
      </c>
      <c r="M49" s="8">
        <f t="shared" si="16"/>
        <v>10</v>
      </c>
      <c r="N49" s="8">
        <f t="shared" si="16"/>
        <v>10</v>
      </c>
      <c r="O49" s="93">
        <f t="shared" si="16"/>
        <v>10</v>
      </c>
      <c r="P49" s="93">
        <f t="shared" si="16"/>
        <v>10</v>
      </c>
      <c r="Q49" s="93">
        <f t="shared" si="16"/>
        <v>10</v>
      </c>
      <c r="R49" s="93">
        <f t="shared" si="16"/>
        <v>10</v>
      </c>
      <c r="S49" s="93">
        <f t="shared" si="16"/>
        <v>10</v>
      </c>
      <c r="T49" s="93">
        <f t="shared" si="16"/>
        <v>10</v>
      </c>
      <c r="U49" s="93">
        <f t="shared" si="16"/>
        <v>10</v>
      </c>
      <c r="V49" s="93">
        <f t="shared" si="16"/>
        <v>10</v>
      </c>
      <c r="W49" s="93">
        <f t="shared" si="16"/>
        <v>10</v>
      </c>
      <c r="X49" s="93">
        <f t="shared" si="16"/>
        <v>10</v>
      </c>
      <c r="Y49" s="111"/>
      <c r="Z49" s="111"/>
      <c r="AA49" s="111"/>
      <c r="AB49" s="111"/>
      <c r="AC49" s="111"/>
      <c r="AD49" s="51">
        <f>SUM(B49:N49)</f>
        <v>120</v>
      </c>
    </row>
    <row r="50" spans="1:31" ht="15" customHeight="1" x14ac:dyDescent="0.15">
      <c r="A50" s="103" t="s">
        <v>37</v>
      </c>
      <c r="B50" s="10">
        <f>SUM(B47:B49)</f>
        <v>0</v>
      </c>
      <c r="C50" s="10">
        <f t="shared" ref="C50:M50" si="17">SUM(C47:C49)+B50</f>
        <v>10</v>
      </c>
      <c r="D50" s="10">
        <f t="shared" si="17"/>
        <v>0</v>
      </c>
      <c r="E50" s="10">
        <f t="shared" si="17"/>
        <v>10</v>
      </c>
      <c r="F50" s="10">
        <f t="shared" si="17"/>
        <v>0</v>
      </c>
      <c r="G50" s="10">
        <f t="shared" si="17"/>
        <v>10</v>
      </c>
      <c r="H50" s="104">
        <f t="shared" si="17"/>
        <v>0</v>
      </c>
      <c r="I50" s="10">
        <f t="shared" si="17"/>
        <v>10</v>
      </c>
      <c r="J50" s="104">
        <v>0</v>
      </c>
      <c r="K50" s="10">
        <f t="shared" si="17"/>
        <v>10</v>
      </c>
      <c r="L50" s="10">
        <f t="shared" si="17"/>
        <v>0</v>
      </c>
      <c r="M50" s="10">
        <f t="shared" si="17"/>
        <v>10</v>
      </c>
      <c r="N50" s="109">
        <f>SUM(N47:N49)+M50</f>
        <v>0</v>
      </c>
      <c r="O50" s="89">
        <f t="shared" ref="O50:W50" si="18">SUM(O47:O49)+N50</f>
        <v>10</v>
      </c>
      <c r="P50" s="89">
        <f t="shared" si="18"/>
        <v>0</v>
      </c>
      <c r="Q50" s="89">
        <f t="shared" si="18"/>
        <v>10</v>
      </c>
      <c r="R50" s="89">
        <f t="shared" si="18"/>
        <v>0</v>
      </c>
      <c r="S50" s="89">
        <f t="shared" si="18"/>
        <v>10</v>
      </c>
      <c r="T50" s="89">
        <f t="shared" si="18"/>
        <v>0</v>
      </c>
      <c r="U50" s="89">
        <f t="shared" si="18"/>
        <v>10</v>
      </c>
      <c r="V50" s="89">
        <f t="shared" si="18"/>
        <v>0</v>
      </c>
      <c r="W50" s="89">
        <f t="shared" si="18"/>
        <v>10</v>
      </c>
      <c r="X50" s="89">
        <f>SUM(X47:X49)+W50</f>
        <v>0</v>
      </c>
      <c r="Y50" s="112"/>
      <c r="Z50" s="112"/>
      <c r="AA50" s="112"/>
      <c r="AB50" s="112"/>
      <c r="AC50" s="112"/>
      <c r="AD50" s="46">
        <f>SUM(B50:N50)</f>
        <v>60</v>
      </c>
    </row>
    <row r="51" spans="1:31" ht="15" customHeight="1" x14ac:dyDescent="0.15">
      <c r="A51" s="124" t="s">
        <v>9</v>
      </c>
      <c r="B51" s="125"/>
      <c r="C51" s="125"/>
      <c r="D51" s="125"/>
      <c r="E51" s="125"/>
      <c r="F51" s="125"/>
      <c r="G51" s="125"/>
      <c r="H51" s="125"/>
      <c r="I51" s="125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26"/>
    </row>
    <row r="52" spans="1:31" ht="15" customHeight="1" x14ac:dyDescent="0.15">
      <c r="A52" s="2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50"/>
    </row>
    <row r="53" spans="1:31" ht="15" customHeight="1" thickBot="1" x14ac:dyDescent="0.2">
      <c r="A53" s="28" t="s">
        <v>52</v>
      </c>
      <c r="B53" s="6"/>
      <c r="C53" s="6"/>
      <c r="D53" s="6">
        <v>-30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86">
        <v>0</v>
      </c>
      <c r="P53" s="86">
        <v>0</v>
      </c>
      <c r="Q53" s="86">
        <v>0</v>
      </c>
      <c r="R53" s="86">
        <v>0</v>
      </c>
      <c r="S53" s="94"/>
      <c r="T53" s="86">
        <v>0</v>
      </c>
      <c r="U53" s="86">
        <v>0</v>
      </c>
      <c r="V53" s="86">
        <v>0</v>
      </c>
      <c r="W53" s="86">
        <v>0</v>
      </c>
      <c r="X53" s="86">
        <v>0</v>
      </c>
      <c r="Y53" s="94"/>
      <c r="Z53" s="94"/>
      <c r="AA53" s="94"/>
      <c r="AB53" s="94"/>
      <c r="AC53" s="94"/>
      <c r="AD53" s="47">
        <f>SUM(B53:N53)</f>
        <v>-30</v>
      </c>
      <c r="AE53" s="1"/>
    </row>
    <row r="54" spans="1:31" ht="15" customHeight="1" thickBot="1" x14ac:dyDescent="0.2">
      <c r="A54" s="58"/>
      <c r="B54" s="59" t="s">
        <v>56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9"/>
    </row>
    <row r="55" spans="1:31" ht="15" customHeight="1" x14ac:dyDescent="0.15">
      <c r="A55" s="31" t="s">
        <v>55</v>
      </c>
      <c r="B55" s="10"/>
      <c r="C55" s="10"/>
      <c r="D55" s="10">
        <v>-20</v>
      </c>
      <c r="E55" s="10">
        <v>0</v>
      </c>
      <c r="F55" s="10">
        <v>0</v>
      </c>
      <c r="G55" s="10">
        <v>-20</v>
      </c>
      <c r="H55" s="10">
        <v>0</v>
      </c>
      <c r="I55" s="10">
        <v>0</v>
      </c>
      <c r="J55" s="10">
        <v>-20</v>
      </c>
      <c r="K55" s="10">
        <v>0</v>
      </c>
      <c r="L55" s="10">
        <v>0</v>
      </c>
      <c r="M55" s="10">
        <v>-20</v>
      </c>
      <c r="N55" s="10">
        <v>0</v>
      </c>
      <c r="O55" s="89">
        <v>0</v>
      </c>
      <c r="P55" s="89">
        <v>-20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-20</v>
      </c>
      <c r="W55" s="89">
        <v>0</v>
      </c>
      <c r="X55" s="89">
        <v>0</v>
      </c>
      <c r="Y55" s="112"/>
      <c r="Z55" s="112"/>
      <c r="AA55" s="112"/>
      <c r="AB55" s="112"/>
      <c r="AC55" s="112"/>
      <c r="AD55" s="46">
        <f>SUM(B55:N55)</f>
        <v>-80</v>
      </c>
    </row>
    <row r="56" spans="1:31" ht="15" customHeight="1" x14ac:dyDescent="0.15">
      <c r="A56" s="28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47"/>
    </row>
    <row r="57" spans="1:31" ht="15" customHeight="1" x14ac:dyDescent="0.15">
      <c r="A57" s="30" t="s">
        <v>38</v>
      </c>
      <c r="B57" s="8"/>
      <c r="C57" s="8">
        <v>13</v>
      </c>
      <c r="D57" s="9">
        <f t="shared" ref="D57:H57" si="19">20/3</f>
        <v>6.666666666666667</v>
      </c>
      <c r="E57" s="9">
        <f t="shared" si="19"/>
        <v>6.666666666666667</v>
      </c>
      <c r="F57" s="9">
        <f t="shared" si="19"/>
        <v>6.666666666666667</v>
      </c>
      <c r="G57" s="9">
        <f t="shared" si="19"/>
        <v>6.666666666666667</v>
      </c>
      <c r="H57" s="9">
        <f t="shared" si="19"/>
        <v>6.666666666666667</v>
      </c>
      <c r="I57" s="9">
        <v>10</v>
      </c>
      <c r="J57" s="9">
        <v>10</v>
      </c>
      <c r="K57" s="9">
        <v>10</v>
      </c>
      <c r="L57" s="9">
        <v>10</v>
      </c>
      <c r="M57" s="9">
        <v>10</v>
      </c>
      <c r="N57" s="9">
        <v>10</v>
      </c>
      <c r="O57" s="91">
        <v>10</v>
      </c>
      <c r="P57" s="91">
        <v>10</v>
      </c>
      <c r="Q57" s="91">
        <v>10</v>
      </c>
      <c r="R57" s="91">
        <v>10</v>
      </c>
      <c r="S57" s="91">
        <v>10</v>
      </c>
      <c r="T57" s="91">
        <v>10</v>
      </c>
      <c r="U57" s="91">
        <v>10</v>
      </c>
      <c r="V57" s="91">
        <v>10</v>
      </c>
      <c r="W57" s="91">
        <v>10</v>
      </c>
      <c r="X57" s="91">
        <v>10</v>
      </c>
      <c r="Y57" s="115"/>
      <c r="Z57" s="115"/>
      <c r="AA57" s="115"/>
      <c r="AB57" s="115"/>
      <c r="AC57" s="115"/>
      <c r="AD57" s="54">
        <f>SUM(B57:N57)</f>
        <v>106.33333333333333</v>
      </c>
    </row>
    <row r="58" spans="1:31" ht="15" customHeight="1" x14ac:dyDescent="0.15">
      <c r="A58" s="103" t="s">
        <v>39</v>
      </c>
      <c r="B58" s="10">
        <f>SUM(B52:B57)</f>
        <v>0</v>
      </c>
      <c r="C58" s="11">
        <f t="shared" ref="C58:M58" si="20">SUM(C52:C57)+B58</f>
        <v>13</v>
      </c>
      <c r="D58" s="11">
        <f t="shared" si="20"/>
        <v>-30.333333333333336</v>
      </c>
      <c r="E58" s="11">
        <f t="shared" si="20"/>
        <v>-23.666666666666668</v>
      </c>
      <c r="F58" s="11">
        <f t="shared" si="20"/>
        <v>-17</v>
      </c>
      <c r="G58" s="11">
        <f t="shared" si="20"/>
        <v>-30.333333333333332</v>
      </c>
      <c r="H58" s="105">
        <v>350</v>
      </c>
      <c r="I58" s="11">
        <f t="shared" si="20"/>
        <v>360</v>
      </c>
      <c r="J58" s="105">
        <v>200</v>
      </c>
      <c r="K58" s="108">
        <v>0</v>
      </c>
      <c r="L58" s="11">
        <f t="shared" si="20"/>
        <v>10</v>
      </c>
      <c r="M58" s="11">
        <f t="shared" si="20"/>
        <v>0</v>
      </c>
      <c r="N58" s="109">
        <f>SUM(N52:N57)+M58</f>
        <v>10</v>
      </c>
      <c r="O58" s="92">
        <f t="shared" ref="O58:S58" si="21">SUM(O52:O57)+N58</f>
        <v>20</v>
      </c>
      <c r="P58" s="92">
        <f t="shared" si="21"/>
        <v>10</v>
      </c>
      <c r="Q58" s="92">
        <f t="shared" si="21"/>
        <v>20</v>
      </c>
      <c r="R58" s="92">
        <f t="shared" si="21"/>
        <v>30</v>
      </c>
      <c r="S58" s="92">
        <f t="shared" si="21"/>
        <v>40</v>
      </c>
      <c r="T58" s="92">
        <f t="shared" ref="T58" si="22">SUM(T52:T57)+S58</f>
        <v>50</v>
      </c>
      <c r="U58" s="92">
        <f t="shared" ref="U58:W58" si="23">SUM(U52:U57)+T58</f>
        <v>60</v>
      </c>
      <c r="V58" s="92">
        <f t="shared" si="23"/>
        <v>50</v>
      </c>
      <c r="W58" s="92">
        <f t="shared" si="23"/>
        <v>60</v>
      </c>
      <c r="X58" s="92">
        <f>SUM(X52:X57)+W58</f>
        <v>70</v>
      </c>
      <c r="Y58" s="116"/>
      <c r="Z58" s="116"/>
      <c r="AA58" s="116"/>
      <c r="AB58" s="116"/>
      <c r="AC58" s="116"/>
      <c r="AD58" s="49">
        <f>SUM(B58:N58)</f>
        <v>841.66666666666674</v>
      </c>
    </row>
    <row r="59" spans="1:31" ht="15" customHeight="1" x14ac:dyDescent="0.15">
      <c r="A59" s="124" t="s">
        <v>10</v>
      </c>
      <c r="B59" s="125"/>
      <c r="C59" s="125"/>
      <c r="D59" s="125"/>
      <c r="E59" s="125"/>
      <c r="F59" s="125"/>
      <c r="G59" s="125"/>
      <c r="H59" s="125"/>
      <c r="I59" s="125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26"/>
    </row>
    <row r="60" spans="1:31" ht="15" customHeight="1" x14ac:dyDescent="0.15">
      <c r="A60" s="27" t="s">
        <v>21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50"/>
    </row>
    <row r="61" spans="1:31" ht="15" customHeight="1" x14ac:dyDescent="0.15">
      <c r="A61" s="124" t="s">
        <v>11</v>
      </c>
      <c r="B61" s="125"/>
      <c r="C61" s="125"/>
      <c r="D61" s="125"/>
      <c r="E61" s="125"/>
      <c r="F61" s="125"/>
      <c r="G61" s="125"/>
      <c r="H61" s="125"/>
      <c r="I61" s="125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26"/>
    </row>
    <row r="62" spans="1:31" ht="15" customHeight="1" x14ac:dyDescent="0.15">
      <c r="A62" s="27" t="s">
        <v>14</v>
      </c>
      <c r="B62" s="4"/>
      <c r="C62" s="4"/>
      <c r="D62" s="4">
        <v>-5</v>
      </c>
      <c r="E62" s="4">
        <v>-5</v>
      </c>
      <c r="F62" s="4">
        <v>-5</v>
      </c>
      <c r="G62" s="4">
        <v>-5</v>
      </c>
      <c r="H62" s="4">
        <v>-5</v>
      </c>
      <c r="I62" s="4">
        <v>-5</v>
      </c>
      <c r="J62" s="4">
        <v>-5</v>
      </c>
      <c r="K62" s="4">
        <v>-5</v>
      </c>
      <c r="L62" s="4">
        <v>-5</v>
      </c>
      <c r="M62" s="4">
        <v>-5</v>
      </c>
      <c r="N62" s="4">
        <v>-5</v>
      </c>
      <c r="O62" s="90">
        <v>-15</v>
      </c>
      <c r="P62" s="90">
        <v>-15</v>
      </c>
      <c r="Q62" s="90">
        <v>-15</v>
      </c>
      <c r="R62" s="90">
        <v>-15</v>
      </c>
      <c r="S62" s="90"/>
      <c r="T62" s="90">
        <v>-15</v>
      </c>
      <c r="U62" s="90">
        <v>-15</v>
      </c>
      <c r="V62" s="90">
        <v>-15</v>
      </c>
      <c r="W62" s="90">
        <v>-15</v>
      </c>
      <c r="X62" s="90">
        <v>-15</v>
      </c>
      <c r="Y62" s="90">
        <v>-15</v>
      </c>
      <c r="Z62" s="90">
        <v>-15</v>
      </c>
      <c r="AA62" s="90">
        <v>-15</v>
      </c>
      <c r="AB62" s="90">
        <v>-15</v>
      </c>
      <c r="AC62" s="90">
        <v>-15</v>
      </c>
      <c r="AD62" s="50">
        <f>SUM(B62:N62)</f>
        <v>-55</v>
      </c>
    </row>
    <row r="63" spans="1:31" ht="15" customHeight="1" thickBot="1" x14ac:dyDescent="0.2">
      <c r="A63" s="28" t="s">
        <v>42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94"/>
      <c r="P63" s="94"/>
      <c r="Q63" s="94"/>
      <c r="R63" s="94"/>
      <c r="S63" s="94">
        <v>-300</v>
      </c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47"/>
      <c r="AE63" s="1"/>
    </row>
    <row r="64" spans="1:31" ht="15" customHeight="1" thickBot="1" x14ac:dyDescent="0.2">
      <c r="A64" s="58"/>
      <c r="B64" s="59" t="s">
        <v>61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9"/>
    </row>
    <row r="65" spans="1:267" ht="15" customHeight="1" x14ac:dyDescent="0.15">
      <c r="A65" s="3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46"/>
    </row>
    <row r="66" spans="1:267" ht="15" customHeight="1" x14ac:dyDescent="0.15">
      <c r="A66" s="30" t="s">
        <v>40</v>
      </c>
      <c r="B66" s="8">
        <v>0</v>
      </c>
      <c r="C66" s="9">
        <v>15</v>
      </c>
      <c r="D66" s="9">
        <v>15</v>
      </c>
      <c r="E66" s="9">
        <v>15</v>
      </c>
      <c r="F66" s="9">
        <v>15</v>
      </c>
      <c r="G66" s="9">
        <v>15</v>
      </c>
      <c r="H66" s="9">
        <v>15</v>
      </c>
      <c r="I66" s="9">
        <v>15</v>
      </c>
      <c r="J66" s="9">
        <v>15</v>
      </c>
      <c r="K66" s="9">
        <v>25</v>
      </c>
      <c r="L66" s="9">
        <v>25</v>
      </c>
      <c r="M66" s="9">
        <v>25</v>
      </c>
      <c r="N66" s="9">
        <v>25</v>
      </c>
      <c r="O66" s="91">
        <v>25</v>
      </c>
      <c r="P66" s="91">
        <v>25</v>
      </c>
      <c r="Q66" s="91">
        <v>25</v>
      </c>
      <c r="R66" s="91">
        <v>25</v>
      </c>
      <c r="S66" s="91">
        <v>25</v>
      </c>
      <c r="T66" s="91">
        <v>25</v>
      </c>
      <c r="U66" s="91">
        <v>25</v>
      </c>
      <c r="V66" s="91">
        <v>25</v>
      </c>
      <c r="W66" s="91">
        <v>25</v>
      </c>
      <c r="X66" s="91">
        <v>25</v>
      </c>
      <c r="Y66" s="115"/>
      <c r="Z66" s="115"/>
      <c r="AA66" s="115"/>
      <c r="AB66" s="115"/>
      <c r="AC66" s="115"/>
      <c r="AD66" s="54">
        <f>SUM(B66:N66)</f>
        <v>220</v>
      </c>
      <c r="JG66" s="9"/>
    </row>
    <row r="67" spans="1:267" ht="15" customHeight="1" x14ac:dyDescent="0.15">
      <c r="A67" s="103" t="s">
        <v>41</v>
      </c>
      <c r="B67" s="10">
        <f>SUM(B62:B66)</f>
        <v>0</v>
      </c>
      <c r="C67" s="11">
        <f>SUM(C60:C66)</f>
        <v>15</v>
      </c>
      <c r="D67" s="11">
        <f t="shared" ref="D67:M67" si="24">SUM(D60:D66)+C67</f>
        <v>25</v>
      </c>
      <c r="E67" s="11">
        <f t="shared" si="24"/>
        <v>35</v>
      </c>
      <c r="F67" s="11">
        <f t="shared" si="24"/>
        <v>45</v>
      </c>
      <c r="G67" s="11">
        <f t="shared" si="24"/>
        <v>55</v>
      </c>
      <c r="H67" s="105">
        <f t="shared" si="24"/>
        <v>65</v>
      </c>
      <c r="I67" s="11">
        <f t="shared" si="24"/>
        <v>75</v>
      </c>
      <c r="J67" s="105">
        <v>85</v>
      </c>
      <c r="K67" s="11">
        <f t="shared" si="24"/>
        <v>105</v>
      </c>
      <c r="L67" s="108">
        <v>172</v>
      </c>
      <c r="M67" s="11">
        <f t="shared" si="24"/>
        <v>192</v>
      </c>
      <c r="N67" s="109">
        <f>SUM(N60:N66)+M67</f>
        <v>212</v>
      </c>
      <c r="O67" s="92">
        <f t="shared" ref="O67:T67" si="25">SUM(O60:O66)+N67</f>
        <v>222</v>
      </c>
      <c r="P67" s="92">
        <f t="shared" si="25"/>
        <v>232</v>
      </c>
      <c r="Q67" s="92">
        <f t="shared" si="25"/>
        <v>242</v>
      </c>
      <c r="R67" s="92">
        <f t="shared" si="25"/>
        <v>252</v>
      </c>
      <c r="S67" s="92">
        <f t="shared" si="25"/>
        <v>-23</v>
      </c>
      <c r="T67" s="92">
        <f t="shared" si="25"/>
        <v>-13</v>
      </c>
      <c r="U67" s="92">
        <f>SUM(U60:U66)+T67</f>
        <v>-3</v>
      </c>
      <c r="V67" s="92">
        <f t="shared" ref="V67" si="26">SUM(V60:V66)+U67</f>
        <v>7</v>
      </c>
      <c r="W67" s="92">
        <f t="shared" ref="W67" si="27">SUM(W60:W66)+V67</f>
        <v>17</v>
      </c>
      <c r="X67" s="92">
        <f>SUM(X60:X66)+W67</f>
        <v>27</v>
      </c>
      <c r="Y67" s="116"/>
      <c r="Z67" s="116"/>
      <c r="AA67" s="116"/>
      <c r="AB67" s="116"/>
      <c r="AC67" s="116"/>
      <c r="AD67" s="49">
        <f>SUM(B67:N67)</f>
        <v>1081</v>
      </c>
    </row>
    <row r="68" spans="1:267" ht="15" customHeight="1" x14ac:dyDescent="0.15">
      <c r="A68" s="124" t="s">
        <v>12</v>
      </c>
      <c r="B68" s="125"/>
      <c r="C68" s="125"/>
      <c r="D68" s="125"/>
      <c r="E68" s="125"/>
      <c r="F68" s="125"/>
      <c r="G68" s="125"/>
      <c r="H68" s="125"/>
      <c r="I68" s="125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26"/>
    </row>
    <row r="69" spans="1:267" ht="15" customHeight="1" x14ac:dyDescent="0.15">
      <c r="A69" s="32" t="s">
        <v>60</v>
      </c>
      <c r="B69" s="8"/>
      <c r="C69" s="8"/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51"/>
    </row>
    <row r="70" spans="1:267" ht="15" customHeight="1" x14ac:dyDescent="0.15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55"/>
    </row>
    <row r="71" spans="1:267" ht="15" customHeight="1" x14ac:dyDescent="0.15">
      <c r="A71" s="17" t="s">
        <v>45</v>
      </c>
      <c r="B71" s="15"/>
      <c r="C71" s="16">
        <f>B75</f>
        <v>200</v>
      </c>
      <c r="D71" s="16">
        <f t="shared" ref="D71:M71" si="28">C75</f>
        <v>1088.9708731670805</v>
      </c>
      <c r="E71" s="16">
        <f t="shared" si="28"/>
        <v>1544.1084130008276</v>
      </c>
      <c r="F71" s="16">
        <f t="shared" si="28"/>
        <v>1956.7459528345748</v>
      </c>
      <c r="G71" s="16">
        <f t="shared" si="28"/>
        <v>2425</v>
      </c>
      <c r="H71" s="16">
        <f t="shared" si="28"/>
        <v>2535</v>
      </c>
      <c r="I71" s="16">
        <f t="shared" si="28"/>
        <v>2397</v>
      </c>
      <c r="J71" s="16">
        <f t="shared" si="28"/>
        <v>2979</v>
      </c>
      <c r="K71" s="16">
        <f>J75</f>
        <v>3640</v>
      </c>
      <c r="L71" s="16">
        <f t="shared" si="28"/>
        <v>3840</v>
      </c>
      <c r="M71" s="16">
        <f t="shared" si="28"/>
        <v>3082</v>
      </c>
      <c r="N71" s="16">
        <f>M75</f>
        <v>3374</v>
      </c>
      <c r="O71" s="16">
        <f t="shared" ref="O71:W71" si="29">N75</f>
        <v>3930</v>
      </c>
      <c r="P71" s="16">
        <f t="shared" si="29"/>
        <v>3601.6666666666665</v>
      </c>
      <c r="Q71" s="16">
        <f t="shared" si="29"/>
        <v>2963.333333333333</v>
      </c>
      <c r="R71" s="16">
        <f t="shared" si="29"/>
        <v>964.99999999999977</v>
      </c>
      <c r="S71" s="16">
        <f t="shared" si="29"/>
        <v>916.66666666666652</v>
      </c>
      <c r="T71" s="16">
        <f t="shared" si="29"/>
        <v>733.33333333333326</v>
      </c>
      <c r="U71" s="16">
        <f t="shared" si="29"/>
        <v>815</v>
      </c>
      <c r="V71" s="16">
        <f t="shared" si="29"/>
        <v>886.66666666666674</v>
      </c>
      <c r="W71" s="16">
        <f t="shared" si="29"/>
        <v>948.33333333333348</v>
      </c>
      <c r="X71" s="16">
        <f>W75</f>
        <v>1100.0000000000002</v>
      </c>
      <c r="Y71" s="117"/>
      <c r="Z71" s="117"/>
      <c r="AA71" s="117"/>
      <c r="AB71" s="117"/>
      <c r="AC71" s="117"/>
      <c r="AD71" s="56">
        <f>SUM(B71:N71)</f>
        <v>29061.825239002483</v>
      </c>
    </row>
    <row r="72" spans="1:267" ht="15" customHeight="1" x14ac:dyDescent="0.15">
      <c r="A72" s="17" t="s">
        <v>49</v>
      </c>
      <c r="B72" s="18"/>
      <c r="C72" s="16">
        <f>SUM(C5:C8)+SUM(C16:C17)+SUM(C22:C23)+SUM(C28:C29)+SUM(C34:C35)+SUM(C40:C42)+SUM(C47)+SUM(C52:C55)+SUM(C62:C63)</f>
        <v>-200</v>
      </c>
      <c r="D72" s="16">
        <f t="shared" ref="D72:L72" si="30">SUM(D5:D8)+SUM(D16:D17)+SUM(D22:D23)+SUM(D28:D29)+SUM(D34:D35)+SUM(D40:D42)+SUM(D47)+SUM(D52:D55)+SUM(D62:D63)</f>
        <v>-390</v>
      </c>
      <c r="E72" s="16">
        <f t="shared" si="30"/>
        <v>-320</v>
      </c>
      <c r="F72" s="16">
        <f t="shared" si="30"/>
        <v>-360</v>
      </c>
      <c r="G72" s="16">
        <f t="shared" si="30"/>
        <v>-540</v>
      </c>
      <c r="H72" s="16">
        <f t="shared" si="30"/>
        <v>-300</v>
      </c>
      <c r="I72" s="16">
        <f>SUM(I5:I8)+SUM(I16:I17)+SUM(I22:I23)+SUM(I28:I29)+SUM(I34:I35)+SUM(I40:I42)+SUM(I47)+SUM(I52:I55)+SUM(I62:I63)</f>
        <v>-365</v>
      </c>
      <c r="J72" s="16">
        <f t="shared" si="30"/>
        <v>-385</v>
      </c>
      <c r="K72" s="16">
        <f t="shared" si="30"/>
        <v>-385</v>
      </c>
      <c r="L72" s="16">
        <f t="shared" si="30"/>
        <v>-435</v>
      </c>
      <c r="M72" s="16">
        <f t="shared" ref="M72:R72" si="31">SUM(M5:M8)+SUM(M16:M17)+SUM(M22:M23)+SUM(M28:M29)+SUM(M34:M35)+SUM(M40:M42)+SUM(M47)+SUM(M52:M55)+SUM(M62:M63)</f>
        <v>-405</v>
      </c>
      <c r="N72" s="16">
        <f t="shared" si="31"/>
        <v>-405</v>
      </c>
      <c r="O72" s="16">
        <f t="shared" si="31"/>
        <v>-825</v>
      </c>
      <c r="P72" s="16">
        <f t="shared" si="31"/>
        <v>-1135</v>
      </c>
      <c r="Q72" s="16">
        <f t="shared" si="31"/>
        <v>-2495</v>
      </c>
      <c r="R72" s="16">
        <f t="shared" si="31"/>
        <v>-545</v>
      </c>
      <c r="S72" s="16">
        <f t="shared" ref="S72:V72" si="32">SUM(S5:S8)+SUM(S16:S17)+SUM(S22:S23)+SUM(S28:S29)+SUM(S34:S35)+SUM(S40:S42)+SUM(S47)+SUM(S52:S55)+SUM(S62:S63)</f>
        <v>-680</v>
      </c>
      <c r="T72" s="16">
        <f t="shared" si="32"/>
        <v>-415</v>
      </c>
      <c r="U72" s="16">
        <f t="shared" si="32"/>
        <v>-425</v>
      </c>
      <c r="V72" s="16">
        <f t="shared" si="32"/>
        <v>-435</v>
      </c>
      <c r="W72" s="16">
        <f>SUM(W5:W8)+SUM(W16:W17)+SUM(W22:W23)+SUM(W28:W29)+SUM(W34:W35)+SUM(W40:W42)+SUM(W47)+SUM(W52:W55)+SUM(W62:W63)</f>
        <v>-345</v>
      </c>
      <c r="X72" s="16">
        <f>SUM(X5:X8)+SUM(X16:X17)+SUM(X22:X23)+SUM(X28:X29)+SUM(X34:X35)+SUM(X40:X42)+SUM(X47)+SUM(X52:X55)+SUM(X62:X63)</f>
        <v>-395</v>
      </c>
      <c r="Y72" s="117"/>
      <c r="Z72" s="117"/>
      <c r="AA72" s="117"/>
      <c r="AB72" s="117"/>
      <c r="AC72" s="117"/>
      <c r="AD72" s="56">
        <f>SUM(B72:N72)</f>
        <v>-4490</v>
      </c>
    </row>
    <row r="73" spans="1:267" ht="15" customHeight="1" x14ac:dyDescent="0.15">
      <c r="A73" s="17" t="s">
        <v>50</v>
      </c>
      <c r="B73" s="16">
        <v>200</v>
      </c>
      <c r="C73" s="16">
        <f>SUM(C11:C12)+C19+C25+C31+C37+C44+C49+C57+C66</f>
        <v>1088.9708731670805</v>
      </c>
      <c r="D73" s="16">
        <f t="shared" ref="D73:M73" si="33">SUM(D11:D12)+D19+D25+D31+D37+D44+D49+D57+D66</f>
        <v>845.13753983374716</v>
      </c>
      <c r="E73" s="16">
        <f t="shared" si="33"/>
        <v>732.63753983374727</v>
      </c>
      <c r="F73" s="16">
        <f t="shared" si="33"/>
        <v>661.8042065004139</v>
      </c>
      <c r="G73" s="16">
        <f t="shared" si="33"/>
        <v>581.8042065004139</v>
      </c>
      <c r="H73" s="16">
        <f>SUM(H11:H12)+H19+H25+H31+H37+H44+H49+H57+H66</f>
        <v>551.8042065004139</v>
      </c>
      <c r="I73" s="16">
        <f t="shared" si="33"/>
        <v>536.66666666666663</v>
      </c>
      <c r="J73" s="16">
        <f>SUM(J11:J12)+J19+J25+J31+J37+J44+J49+J57+J66</f>
        <v>536.66666666666663</v>
      </c>
      <c r="K73" s="16">
        <f t="shared" si="33"/>
        <v>556.66666666666663</v>
      </c>
      <c r="L73" s="16">
        <f>SUM(L11:L12)+L19+L25+L31+L37+L44+L49+L57+L66</f>
        <v>586.66666666666674</v>
      </c>
      <c r="M73" s="16">
        <f t="shared" si="33"/>
        <v>606.66666666666674</v>
      </c>
      <c r="N73" s="16">
        <f>SUM(N11:N12)+N19+N25+N31+N37+N44+N49+N57+N66</f>
        <v>636.66666666666674</v>
      </c>
      <c r="O73" s="16">
        <f>SUM(O11:O12)+O19+O25+O31+O37+O44+O49+O57+O66</f>
        <v>496.66666666666669</v>
      </c>
      <c r="P73" s="16">
        <f t="shared" ref="P73:X73" si="34">SUM(P11:P12)+P19+P25+P31+P37+P44+P49+P57+P66</f>
        <v>496.66666666666669</v>
      </c>
      <c r="Q73" s="16">
        <f t="shared" si="34"/>
        <v>496.66666666666669</v>
      </c>
      <c r="R73" s="16">
        <f t="shared" si="34"/>
        <v>496.66666666666669</v>
      </c>
      <c r="S73" s="16">
        <f t="shared" si="34"/>
        <v>496.66666666666669</v>
      </c>
      <c r="T73" s="16">
        <f t="shared" si="34"/>
        <v>496.66666666666669</v>
      </c>
      <c r="U73" s="16">
        <f t="shared" si="34"/>
        <v>496.66666666666669</v>
      </c>
      <c r="V73" s="16">
        <f t="shared" si="34"/>
        <v>496.66666666666669</v>
      </c>
      <c r="W73" s="16">
        <f t="shared" si="34"/>
        <v>496.66666666666669</v>
      </c>
      <c r="X73" s="16">
        <f t="shared" si="34"/>
        <v>496.66666666666669</v>
      </c>
      <c r="Y73" s="117"/>
      <c r="Z73" s="117"/>
      <c r="AA73" s="117"/>
      <c r="AB73" s="117"/>
      <c r="AC73" s="117"/>
      <c r="AD73" s="56">
        <f>SUM(B73:N73)</f>
        <v>8122.1585723358185</v>
      </c>
    </row>
    <row r="74" spans="1:267" ht="15" customHeight="1" x14ac:dyDescent="0.15">
      <c r="A74" s="17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17"/>
      <c r="Z74" s="117"/>
      <c r="AA74" s="117"/>
      <c r="AB74" s="117"/>
      <c r="AC74" s="117"/>
      <c r="AD74" s="70"/>
    </row>
    <row r="75" spans="1:267" ht="15" customHeight="1" x14ac:dyDescent="0.15">
      <c r="A75" s="19" t="s">
        <v>44</v>
      </c>
      <c r="B75" s="20">
        <f>SUM(B71:B74)</f>
        <v>200</v>
      </c>
      <c r="C75" s="20">
        <f>SUM(C71:C74)</f>
        <v>1088.9708731670805</v>
      </c>
      <c r="D75" s="20">
        <f t="shared" ref="D75:X75" si="35">SUM(D71:D74)</f>
        <v>1544.1084130008276</v>
      </c>
      <c r="E75" s="20">
        <f>SUM(E71:E74)</f>
        <v>1956.7459528345748</v>
      </c>
      <c r="F75" s="102">
        <v>2425</v>
      </c>
      <c r="G75" s="102">
        <v>2535</v>
      </c>
      <c r="H75" s="102">
        <v>2397</v>
      </c>
      <c r="I75" s="102">
        <v>2979</v>
      </c>
      <c r="J75" s="102">
        <v>3640</v>
      </c>
      <c r="K75" s="102">
        <v>3840</v>
      </c>
      <c r="L75" s="102">
        <v>3082</v>
      </c>
      <c r="M75" s="102">
        <v>3374</v>
      </c>
      <c r="N75" s="102">
        <v>3930</v>
      </c>
      <c r="O75" s="20">
        <f t="shared" si="35"/>
        <v>3601.6666666666665</v>
      </c>
      <c r="P75" s="20">
        <f t="shared" si="35"/>
        <v>2963.333333333333</v>
      </c>
      <c r="Q75" s="20">
        <f t="shared" si="35"/>
        <v>964.99999999999977</v>
      </c>
      <c r="R75" s="20">
        <f t="shared" si="35"/>
        <v>916.66666666666652</v>
      </c>
      <c r="S75" s="20">
        <f t="shared" si="35"/>
        <v>733.33333333333326</v>
      </c>
      <c r="T75" s="20">
        <f t="shared" si="35"/>
        <v>815</v>
      </c>
      <c r="U75" s="20">
        <f t="shared" si="35"/>
        <v>886.66666666666674</v>
      </c>
      <c r="V75" s="20">
        <f t="shared" si="35"/>
        <v>948.33333333333348</v>
      </c>
      <c r="W75" s="20">
        <f t="shared" si="35"/>
        <v>1100.0000000000002</v>
      </c>
      <c r="X75" s="20">
        <f t="shared" si="35"/>
        <v>1201.666666666667</v>
      </c>
      <c r="Y75" s="118"/>
      <c r="Z75" s="118"/>
      <c r="AA75" s="118"/>
      <c r="AB75" s="118"/>
      <c r="AC75" s="118"/>
      <c r="AD75" s="70">
        <f>SUM(B75:N75)</f>
        <v>32991.825239002486</v>
      </c>
    </row>
    <row r="76" spans="1:267" ht="18" customHeight="1" x14ac:dyDescent="0.15"/>
    <row r="77" spans="1:267" x14ac:dyDescent="0.15">
      <c r="C77" s="14"/>
      <c r="D77" s="14"/>
      <c r="E77" s="14"/>
      <c r="F77" s="14"/>
      <c r="G77" s="14"/>
      <c r="H77" s="14"/>
      <c r="I77" s="14"/>
      <c r="J77" s="121">
        <f>J14+J20+J26+J32+J38+J45+J50+J58+J67</f>
        <v>3440</v>
      </c>
      <c r="K77" s="121">
        <f>K14+K20+K26+K32+K38+K45+K50+K58+K67</f>
        <v>2772.666666666667</v>
      </c>
      <c r="L77" s="121">
        <f>L14+L20+L26+L32+L38+L45+L50+L58+L67</f>
        <v>3082.3333333333335</v>
      </c>
      <c r="M77" s="121">
        <v>3374</v>
      </c>
      <c r="N77" s="121">
        <v>3930</v>
      </c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57"/>
    </row>
    <row r="81" spans="1:14" x14ac:dyDescent="0.15">
      <c r="N81" s="14">
        <f>N14+N20+N26+N32+N38+N45+N50+N58+N67</f>
        <v>3930</v>
      </c>
    </row>
    <row r="82" spans="1:14" x14ac:dyDescent="0.15">
      <c r="H82" s="18"/>
    </row>
    <row r="88" spans="1:14" x14ac:dyDescent="0.15">
      <c r="A88" s="43"/>
    </row>
    <row r="91" spans="1:14" x14ac:dyDescent="0.15">
      <c r="I91" s="106"/>
    </row>
    <row r="92" spans="1:14" x14ac:dyDescent="0.15">
      <c r="I92" s="107"/>
    </row>
  </sheetData>
  <mergeCells count="11">
    <mergeCell ref="A39:I39"/>
    <mergeCell ref="A4:I4"/>
    <mergeCell ref="A15:I15"/>
    <mergeCell ref="A21:I21"/>
    <mergeCell ref="A27:I27"/>
    <mergeCell ref="A33:I33"/>
    <mergeCell ref="A46:I46"/>
    <mergeCell ref="A51:I51"/>
    <mergeCell ref="A59:I59"/>
    <mergeCell ref="A61:I61"/>
    <mergeCell ref="A68:I68"/>
  </mergeCells>
  <pageMargins left="0" right="0" top="0.39370078740157483" bottom="0" header="0" footer="0"/>
  <pageSetup paperSize="9" scale="98" orientation="landscape" r:id="rId1"/>
  <headerFooter alignWithMargins="0">
    <oddHeader>&amp;LUH-plan Brf Örtagården ver 1.03&amp;R&amp;D</oddHeader>
  </headerFooter>
  <rowBreaks count="1" manualBreakCount="1">
    <brk id="38" max="14" man="1"/>
  </rowBreaks>
  <colBreaks count="1" manualBreakCount="1">
    <brk id="30" max="74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"/>
  <sheetViews>
    <sheetView tabSelected="1" workbookViewId="0">
      <selection activeCell="C4" sqref="C4"/>
    </sheetView>
  </sheetViews>
  <sheetFormatPr baseColWidth="10" defaultColWidth="8.83203125" defaultRowHeight="13" x14ac:dyDescent="0.15"/>
  <cols>
    <col min="1" max="1" width="10.1640625" bestFit="1" customWidth="1"/>
  </cols>
  <sheetData>
    <row r="2" spans="1:2" x14ac:dyDescent="0.15">
      <c r="A2" t="s">
        <v>46</v>
      </c>
    </row>
    <row r="4" spans="1:2" x14ac:dyDescent="0.15">
      <c r="A4" s="35" t="s">
        <v>47</v>
      </c>
      <c r="B4">
        <f>5*50/13+6*50/14+6*50/15+3*50/16+6*50/17+6*50/18+6*50/19+4*50/20+5*50/21+5*50/22+5*50/23+5*50/24+4*50/25</f>
        <v>182.69216998620351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</vt:i4>
      </vt:variant>
    </vt:vector>
  </HeadingPairs>
  <TitlesOfParts>
    <vt:vector size="6" baseType="lpstr">
      <vt:lpstr>Blad1</vt:lpstr>
      <vt:lpstr>Ny</vt:lpstr>
      <vt:lpstr>Blad2</vt:lpstr>
      <vt:lpstr>Blad3</vt:lpstr>
      <vt:lpstr>Blad1!Utskriftsområde</vt:lpstr>
      <vt:lpstr>Ny!Utskriftsområde</vt:lpstr>
    </vt:vector>
  </TitlesOfParts>
  <Company>Eltel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Eriksson</dc:creator>
  <cp:lastModifiedBy>Islam Habib</cp:lastModifiedBy>
  <cp:lastPrinted>2014-03-21T07:06:52Z</cp:lastPrinted>
  <dcterms:created xsi:type="dcterms:W3CDTF">2009-09-17T18:59:30Z</dcterms:created>
  <dcterms:modified xsi:type="dcterms:W3CDTF">2023-02-16T20:55:38Z</dcterms:modified>
</cp:coreProperties>
</file>